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0C5ED4FD-A40F-48FF-8355-D92B1474EA2B}" xr6:coauthVersionLast="31" xr6:coauthVersionMax="31" xr10:uidLastSave="{00000000-0000-0000-0000-000000000000}"/>
  <bookViews>
    <workbookView xWindow="0" yWindow="0" windowWidth="19200" windowHeight="8010" tabRatio="639" activeTab="1" xr2:uid="{00000000-000D-0000-FFFF-FFFF00000000}"/>
  </bookViews>
  <sheets>
    <sheet name="INDUSTRIAL" sheetId="5" r:id="rId1"/>
    <sheet name="GERADOR (60Hz)" sheetId="6" r:id="rId2"/>
  </sheets>
  <calcPr calcId="179017"/>
</workbook>
</file>

<file path=xl/calcChain.xml><?xml version="1.0" encoding="utf-8"?>
<calcChain xmlns="http://schemas.openxmlformats.org/spreadsheetml/2006/main">
  <c r="S11" i="6" l="1"/>
  <c r="T10" i="6" l="1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I6" i="5"/>
  <c r="H6" i="5"/>
  <c r="AA12" i="5" l="1"/>
  <c r="Z12" i="5"/>
  <c r="Y12" i="5"/>
  <c r="AA6" i="5"/>
  <c r="AA73" i="5" s="1"/>
  <c r="Z6" i="5"/>
  <c r="Z74" i="5" s="1"/>
  <c r="Y6" i="5"/>
  <c r="X12" i="5"/>
  <c r="W12" i="5"/>
  <c r="V12" i="5"/>
  <c r="U12" i="5"/>
  <c r="X6" i="5"/>
  <c r="W6" i="5"/>
  <c r="V6" i="5"/>
  <c r="U6" i="5"/>
  <c r="S55" i="5"/>
  <c r="S54" i="5"/>
  <c r="T12" i="5"/>
  <c r="S10" i="5"/>
  <c r="S9" i="5"/>
  <c r="T6" i="5"/>
  <c r="S6" i="5"/>
  <c r="P10" i="5"/>
  <c r="P12" i="5" s="1"/>
  <c r="P6" i="5"/>
  <c r="P73" i="5" s="1"/>
  <c r="O55" i="5"/>
  <c r="O54" i="5"/>
  <c r="N12" i="5"/>
  <c r="O10" i="5"/>
  <c r="O12" i="5" s="1"/>
  <c r="O6" i="5"/>
  <c r="N6" i="5"/>
  <c r="N73" i="5" s="1"/>
  <c r="R12" i="5"/>
  <c r="Q12" i="5"/>
  <c r="R6" i="5"/>
  <c r="R73" i="5" s="1"/>
  <c r="Q6" i="5"/>
  <c r="Q73" i="5" s="1"/>
  <c r="L55" i="5"/>
  <c r="L54" i="5"/>
  <c r="L10" i="5"/>
  <c r="L9" i="5"/>
  <c r="L6" i="5"/>
  <c r="J54" i="5"/>
  <c r="J9" i="5"/>
  <c r="J10" i="5"/>
  <c r="J6" i="5"/>
  <c r="M12" i="5"/>
  <c r="M6" i="5"/>
  <c r="M74" i="5" s="1"/>
  <c r="K55" i="5"/>
  <c r="K54" i="5"/>
  <c r="K10" i="5"/>
  <c r="K9" i="5"/>
  <c r="K6" i="5"/>
  <c r="I12" i="5"/>
  <c r="H12" i="5"/>
  <c r="F55" i="5"/>
  <c r="F54" i="5"/>
  <c r="G12" i="5"/>
  <c r="G6" i="5"/>
  <c r="G74" i="5" s="1"/>
  <c r="D55" i="5"/>
  <c r="D54" i="5"/>
  <c r="D6" i="5"/>
  <c r="D9" i="5"/>
  <c r="D10" i="5"/>
  <c r="E12" i="5"/>
  <c r="E6" i="5"/>
  <c r="E73" i="5" s="1"/>
  <c r="N74" i="5"/>
  <c r="I74" i="5"/>
  <c r="H74" i="5"/>
  <c r="I73" i="5"/>
  <c r="H73" i="5"/>
  <c r="F10" i="5"/>
  <c r="F9" i="5"/>
  <c r="F6" i="5"/>
  <c r="Q74" i="5" l="1"/>
  <c r="J73" i="5"/>
  <c r="O73" i="5"/>
  <c r="R74" i="5"/>
  <c r="R75" i="5" s="1"/>
  <c r="N75" i="5"/>
  <c r="F73" i="5"/>
  <c r="O74" i="5"/>
  <c r="J12" i="5"/>
  <c r="Q75" i="5"/>
  <c r="L12" i="5"/>
  <c r="F74" i="5"/>
  <c r="L74" i="5"/>
  <c r="J74" i="5"/>
  <c r="S12" i="5"/>
  <c r="P74" i="5"/>
  <c r="P75" i="5" s="1"/>
  <c r="L73" i="5"/>
  <c r="K12" i="5"/>
  <c r="F12" i="5"/>
  <c r="K73" i="5"/>
  <c r="M73" i="5"/>
  <c r="M75" i="5" s="1"/>
  <c r="G73" i="5"/>
  <c r="G75" i="5" s="1"/>
  <c r="Y73" i="5"/>
  <c r="D12" i="5"/>
  <c r="Y74" i="5"/>
  <c r="H75" i="5"/>
  <c r="Z73" i="5"/>
  <c r="Z75" i="5" s="1"/>
  <c r="AA74" i="5"/>
  <c r="AA75" i="5" s="1"/>
  <c r="V74" i="5"/>
  <c r="W74" i="5"/>
  <c r="U73" i="5"/>
  <c r="U74" i="5"/>
  <c r="V73" i="5"/>
  <c r="W73" i="5"/>
  <c r="X73" i="5"/>
  <c r="X74" i="5"/>
  <c r="S73" i="5"/>
  <c r="S74" i="5"/>
  <c r="T73" i="5"/>
  <c r="T74" i="5"/>
  <c r="K74" i="5"/>
  <c r="I75" i="5"/>
  <c r="D73" i="5"/>
  <c r="D75" i="5" s="1"/>
  <c r="E74" i="5"/>
  <c r="E75" i="5" s="1"/>
  <c r="Y75" i="5" l="1"/>
  <c r="V75" i="5"/>
  <c r="K75" i="5"/>
  <c r="O75" i="5"/>
  <c r="J75" i="5"/>
  <c r="X75" i="5"/>
  <c r="F75" i="5"/>
  <c r="W75" i="5"/>
  <c r="L75" i="5"/>
  <c r="U75" i="5"/>
  <c r="T75" i="5"/>
  <c r="S7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8" authorId="0" shapeId="0" xr:uid="{00000000-0006-0000-0000-000001000000}">
      <text>
        <r>
          <rPr>
            <b/>
            <sz val="12"/>
            <color indexed="81"/>
            <rFont val="Calibri"/>
            <family val="2"/>
            <scheme val="minor"/>
          </rPr>
          <t>NA = Normal Aspirado
T = Turbinado
TCA = Turbinado e Pós Arrefecido</t>
        </r>
      </text>
    </comment>
    <comment ref="B7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Está junto com calor de escape.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Q4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>DESCONTINUADO</t>
        </r>
        <r>
          <rPr>
            <sz val="8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<sst xmlns="http://schemas.openxmlformats.org/spreadsheetml/2006/main" count="828" uniqueCount="221">
  <si>
    <t xml:space="preserve">kW </t>
  </si>
  <si>
    <t>mm</t>
  </si>
  <si>
    <t>%</t>
  </si>
  <si>
    <t>rpm</t>
  </si>
  <si>
    <t>kW</t>
  </si>
  <si>
    <t>Heat Rejection from engine surface</t>
  </si>
  <si>
    <t>Micron</t>
  </si>
  <si>
    <t>1-5-3-6-2-4</t>
  </si>
  <si>
    <t>kg</t>
  </si>
  <si>
    <t>NA</t>
  </si>
  <si>
    <t>Nm</t>
  </si>
  <si>
    <t>-</t>
  </si>
  <si>
    <t xml:space="preserve">●FUEL INJECTION SYSTEM </t>
  </si>
  <si>
    <t>●GENERAL DATA</t>
  </si>
  <si>
    <t>l</t>
  </si>
  <si>
    <t>WG</t>
  </si>
  <si>
    <t>- material</t>
  </si>
  <si>
    <t>Individual (4V)</t>
  </si>
  <si>
    <t>° C</t>
  </si>
  <si>
    <t>Stage IIIA</t>
  </si>
  <si>
    <t>TCA</t>
  </si>
  <si>
    <t>NA / T / TCA</t>
  </si>
  <si>
    <t>T</t>
  </si>
  <si>
    <t>Individual (2V)</t>
  </si>
  <si>
    <t>1-3-2</t>
  </si>
  <si>
    <t>Mechanical</t>
  </si>
  <si>
    <t>Common Rail</t>
  </si>
  <si>
    <t>Engine Model</t>
  </si>
  <si>
    <t>229-3 TCA</t>
  </si>
  <si>
    <t>229-4 N</t>
  </si>
  <si>
    <t>229-4 TCA</t>
  </si>
  <si>
    <t>229-4 TCE</t>
  </si>
  <si>
    <t>229-6 N</t>
  </si>
  <si>
    <t>229-6 T</t>
  </si>
  <si>
    <t>229-6 TCE</t>
  </si>
  <si>
    <t>4.10N</t>
  </si>
  <si>
    <t>4.10T</t>
  </si>
  <si>
    <t>4.10TCA</t>
  </si>
  <si>
    <t>6.10T</t>
  </si>
  <si>
    <t>6.10TCA</t>
  </si>
  <si>
    <t>4.12TCE</t>
  </si>
  <si>
    <t>6.12TCA</t>
  </si>
  <si>
    <t>6.12TCE</t>
  </si>
  <si>
    <t>4.12T</t>
  </si>
  <si>
    <t>4.12TCA</t>
  </si>
  <si>
    <t>kVA*</t>
  </si>
  <si>
    <t>cv</t>
  </si>
  <si>
    <t>kPa</t>
  </si>
  <si>
    <t>g/kW.h</t>
  </si>
  <si>
    <t>±5</t>
  </si>
  <si>
    <r>
      <t>6</t>
    </r>
    <r>
      <rPr>
        <sz val="14"/>
        <rFont val="Symbol"/>
        <family val="1"/>
        <charset val="2"/>
      </rPr>
      <t>m</t>
    </r>
    <r>
      <rPr>
        <sz val="14"/>
        <rFont val="Calibri"/>
        <family val="2"/>
        <scheme val="minor"/>
      </rPr>
      <t>m - 98,5%</t>
    </r>
  </si>
  <si>
    <t>Spin-on</t>
  </si>
  <si>
    <t>SAE J814 - Ethylene Glycol base</t>
  </si>
  <si>
    <t>1,0 / 4,5</t>
  </si>
  <si>
    <t>l/min</t>
  </si>
  <si>
    <t>910 x 690 x 830</t>
  </si>
  <si>
    <t>1100 x 710  x 890</t>
  </si>
  <si>
    <t>N.m</t>
  </si>
  <si>
    <t>Bosch</t>
  </si>
  <si>
    <t>SAE 15W40 API CF</t>
  </si>
  <si>
    <t>SAE 15W40 API CI</t>
  </si>
  <si>
    <t>ASTM: D2622 &amp; D5453</t>
  </si>
  <si>
    <t>1,0 - 3,0</t>
  </si>
  <si>
    <t>4,25 - 7,25</t>
  </si>
  <si>
    <t>5,5 - 9,5</t>
  </si>
  <si>
    <t>7,5 - 13,5</t>
  </si>
  <si>
    <r>
      <t>6</t>
    </r>
    <r>
      <rPr>
        <sz val="14"/>
        <rFont val="Symbol"/>
        <family val="1"/>
        <charset val="2"/>
      </rPr>
      <t>m</t>
    </r>
    <r>
      <rPr>
        <sz val="14"/>
        <rFont val="Calibri"/>
        <family val="2"/>
        <scheme val="minor"/>
      </rPr>
      <t>m - 95%</t>
    </r>
  </si>
  <si>
    <t>Delphi</t>
  </si>
  <si>
    <t>Bosch/Delphi</t>
  </si>
  <si>
    <t>16.9:1</t>
  </si>
  <si>
    <t>1-3-4-2</t>
  </si>
  <si>
    <t>18:1</t>
  </si>
  <si>
    <t>ISO-5011 99%</t>
  </si>
  <si>
    <t>ISO-5011 - 99%</t>
  </si>
  <si>
    <t>17:1</t>
  </si>
  <si>
    <t>1300 - 1700</t>
  </si>
  <si>
    <t>5,0 - 8,0</t>
  </si>
  <si>
    <t>13,0 - 21,0</t>
  </si>
  <si>
    <t>850 x 750 x 880</t>
  </si>
  <si>
    <t>870 x 560 x 905</t>
  </si>
  <si>
    <t>1030 X 550 X 930</t>
  </si>
  <si>
    <t>1200 x 610 x 980</t>
  </si>
  <si>
    <t>1200 x 560 x 910</t>
  </si>
  <si>
    <t>N/A</t>
  </si>
  <si>
    <t>5</t>
  </si>
  <si>
    <t>SAE 15W40 API-CI4</t>
  </si>
  <si>
    <t>No avaiable</t>
  </si>
  <si>
    <t>972x667x931</t>
  </si>
  <si>
    <t>1100x667x963</t>
  </si>
  <si>
    <t>1400x751x1085</t>
  </si>
  <si>
    <t>1457x673x1249</t>
  </si>
  <si>
    <t>1150x753x1063</t>
  </si>
  <si>
    <t>1203x878x1194</t>
  </si>
  <si>
    <t>1781x857x1173</t>
  </si>
  <si>
    <t>1781x856x1173</t>
  </si>
  <si>
    <t>1530x902x1323</t>
  </si>
  <si>
    <t>Only engine: 1239x760x917</t>
  </si>
  <si>
    <t>kPA</t>
  </si>
  <si>
    <t>ISO 5011 &gt;99%</t>
  </si>
  <si>
    <t>kWm Gross</t>
  </si>
  <si>
    <t xml:space="preserve"> hp Gross</t>
  </si>
  <si>
    <t>1143x654x1011</t>
  </si>
  <si>
    <t>1472x768x1276</t>
  </si>
  <si>
    <t>1472x805x1276</t>
  </si>
  <si>
    <t>Modelo do Motor</t>
  </si>
  <si>
    <t>Plano de Componentes</t>
  </si>
  <si>
    <t>●DADOS GERAIS</t>
  </si>
  <si>
    <t>Potência Stand-by (110%)
* Valor Estimado</t>
  </si>
  <si>
    <t>kWm Bruto</t>
  </si>
  <si>
    <t xml:space="preserve"> hp Bruto</t>
  </si>
  <si>
    <t>Potência Prime (100%)
* Valor Estimado</t>
  </si>
  <si>
    <t>Rotação da Potência Stand-by</t>
  </si>
  <si>
    <t>Rotação da Potência Prime</t>
  </si>
  <si>
    <t>Certificado de Emissões</t>
  </si>
  <si>
    <t>Tipo de Construção</t>
  </si>
  <si>
    <t>Cilindrada</t>
  </si>
  <si>
    <t>Diâmetro do Cilindro</t>
  </si>
  <si>
    <t>Curso do Cilindro</t>
  </si>
  <si>
    <t>Aspiração</t>
  </si>
  <si>
    <t>Configuração do Turbo</t>
  </si>
  <si>
    <t>Taxa de Compressão</t>
  </si>
  <si>
    <t>Ordem de Ignição</t>
  </si>
  <si>
    <t>- tipo</t>
  </si>
  <si>
    <t>- Quantidade</t>
  </si>
  <si>
    <t>* camisa do cilindro</t>
  </si>
  <si>
    <t>* cabeçote</t>
  </si>
  <si>
    <t>* pistão</t>
  </si>
  <si>
    <t>* bloco do cilindro</t>
  </si>
  <si>
    <t>* biela</t>
  </si>
  <si>
    <t>●SISTEMA DE ADMISSÃO DE AR</t>
  </si>
  <si>
    <t>Tipo do Filtro de Ar</t>
  </si>
  <si>
    <t>Restrição do Ar de Admissão - com filtro limpo</t>
  </si>
  <si>
    <t>Restrição do Ar de Admissão - com filtro sujo</t>
  </si>
  <si>
    <t>Capacidade de Filtragem</t>
  </si>
  <si>
    <t>Máxima Temperatura do Coletor de Admissão</t>
  </si>
  <si>
    <t>●SISTEMA DE ESCAPE</t>
  </si>
  <si>
    <t>Máx. Contrapressão de Escape no Coletor</t>
  </si>
  <si>
    <t>Temperatura do Gás de Escape (Máx)</t>
  </si>
  <si>
    <t>●SISTEMA DE COMBUSTÍVEL DO MOTOR</t>
  </si>
  <si>
    <t>Óleo Diesel</t>
  </si>
  <si>
    <t>Tipo do Filtro de Combustível</t>
  </si>
  <si>
    <t>Periocidade de Troca do Filtro</t>
  </si>
  <si>
    <t>Tolerância</t>
  </si>
  <si>
    <t>●SISTEMA DE INJEÇÃO DE COMBUSTÍVEL</t>
  </si>
  <si>
    <t>Fabricante</t>
  </si>
  <si>
    <t>Tipo</t>
  </si>
  <si>
    <t>Gorvenador da Bomba</t>
  </si>
  <si>
    <t>●SISTEMA DE LUBRIFICAÇÃO</t>
  </si>
  <si>
    <t>Consumo Específico de Comb. à 110% de Carga</t>
  </si>
  <si>
    <t>4.10</t>
  </si>
  <si>
    <t>TD229-6</t>
  </si>
  <si>
    <t>D229-6</t>
  </si>
  <si>
    <t>D229-4</t>
  </si>
  <si>
    <t>D229-3</t>
  </si>
  <si>
    <t>ESPECIFICAÇÃO TÉCNICA DO MOTOR - GRUPO GERADOR (60Hz/1800RPM)</t>
  </si>
  <si>
    <t>Consumo de Óleo Lubrificante à 100% de carga</t>
  </si>
  <si>
    <t>Óleo Lubrificante recomendado</t>
  </si>
  <si>
    <t>Tipo de Filtro de Óleo Lubrificante</t>
  </si>
  <si>
    <t>Máxima Temperatura do Óleo Lubrificante</t>
  </si>
  <si>
    <t>Capacidade do Sistema de Lubrificação</t>
  </si>
  <si>
    <t>Periocidade de Troca do Óleo</t>
  </si>
  <si>
    <t>Pressão do Óleo Lubrificante</t>
  </si>
  <si>
    <t>●SISTEMA DE ARREFECIMENTO</t>
  </si>
  <si>
    <t>Fluxo do Fluido de Arrefecimento</t>
  </si>
  <si>
    <t>Especificação do Fluido de Arrefecimento</t>
  </si>
  <si>
    <t>Volume do Sistema (Motor)</t>
  </si>
  <si>
    <t>Volume do Sistema (Motor + Radiador)</t>
  </si>
  <si>
    <t>●DETALHES DE REJEIÇÃO TÉRMICA</t>
  </si>
  <si>
    <t>Rejeição térmica para o Fluido de Arrefecimento</t>
  </si>
  <si>
    <t>Rejeição térmica para o Aftercooler</t>
  </si>
  <si>
    <t>Rejeição térmica para o Escape</t>
  </si>
  <si>
    <t>Comprimento x Largura x Altura</t>
  </si>
  <si>
    <t>Peso do motor (seco)</t>
  </si>
  <si>
    <t>●PESO E DIMENSÕES</t>
  </si>
  <si>
    <t>Não Emissionado</t>
  </si>
  <si>
    <t>3 Cil. Em linha</t>
  </si>
  <si>
    <t>4 Cil. Em linha</t>
  </si>
  <si>
    <t>6 Cil. Em linha</t>
  </si>
  <si>
    <t>Ferro Fund. Cinzento</t>
  </si>
  <si>
    <t>Ferro fundido Centrifugado</t>
  </si>
  <si>
    <t>Úmidas e removíveis</t>
  </si>
  <si>
    <t xml:space="preserve">Úmidas e removíveis </t>
  </si>
  <si>
    <t>Liga de Alumínio</t>
  </si>
  <si>
    <t>Estrutural</t>
  </si>
  <si>
    <t>Não Estrutural</t>
  </si>
  <si>
    <t>Aço Forjado</t>
  </si>
  <si>
    <t>Paralela</t>
  </si>
  <si>
    <t>Trapezoidal</t>
  </si>
  <si>
    <t>Filtro de Ar do Tipo Seco</t>
  </si>
  <si>
    <t>Cabeçote + Elemento</t>
  </si>
  <si>
    <t>Mecânica</t>
  </si>
  <si>
    <t>N/D</t>
  </si>
  <si>
    <t>horas</t>
  </si>
  <si>
    <t>kg/cm²</t>
  </si>
  <si>
    <t>SAE J814 - Base de Etileno Glicol</t>
  </si>
  <si>
    <t>0,5% do consumo de combustível (Máximo)</t>
  </si>
  <si>
    <t>Torque Back-up</t>
  </si>
  <si>
    <t>* Cabeçote</t>
  </si>
  <si>
    <t>- quantidade</t>
  </si>
  <si>
    <t>* Camisa do Cilindro</t>
  </si>
  <si>
    <t>* Pistão</t>
  </si>
  <si>
    <t>* Bloco de Cilindros</t>
  </si>
  <si>
    <t>* Biela</t>
  </si>
  <si>
    <t>●SISTEMA DE ADMISSÃO</t>
  </si>
  <si>
    <t>Consumo Específico de Comb @ Potência Máx.</t>
  </si>
  <si>
    <t>Consumo Específico de Comb @ Torque Máx.</t>
  </si>
  <si>
    <t>Potência Máxima</t>
  </si>
  <si>
    <t>Rotação de Potência Máx.</t>
  </si>
  <si>
    <t>Torque @Rotação de Potência Máx.</t>
  </si>
  <si>
    <t>Torque Máximo</t>
  </si>
  <si>
    <t>Rotação de Torque Máx.</t>
  </si>
  <si>
    <t>Pressão do Óleo @ Marcha Lenta / Potência Máx.</t>
  </si>
  <si>
    <t>Consumo de Óleo Lubrificante</t>
  </si>
  <si>
    <r>
      <rPr>
        <sz val="14"/>
        <rFont val="Symbol"/>
        <family val="1"/>
        <charset val="2"/>
      </rPr>
      <t>m</t>
    </r>
    <r>
      <rPr>
        <sz val="14"/>
        <rFont val="Calibri"/>
        <family val="2"/>
        <scheme val="minor"/>
      </rPr>
      <t>m - eficiência</t>
    </r>
  </si>
  <si>
    <t>Ñ Emissionado</t>
  </si>
  <si>
    <t>Ferro Fund. Cinzento Nodular</t>
  </si>
  <si>
    <t>Capa Fraturada</t>
  </si>
  <si>
    <t>Commom Rail</t>
  </si>
  <si>
    <t>ESPECIFICAÇÃO TÉCNICA DO MOTOR  - INDUSTRIAL</t>
  </si>
  <si>
    <t>0,5% do consumo de combustível
(Máximo)</t>
  </si>
  <si>
    <t>TD229-4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</si>
</sst>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sz val="14"/>
      <name val="Symbol"/>
      <family val="1"/>
      <charset val="2"/>
    </font>
    <font>
      <sz val="14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4"/>
      <name val="Calibri"/>
      <family val="1"/>
      <charset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Segoe UI"/>
      <family val="2"/>
    </font>
    <font>
      <b/>
      <sz val="12"/>
      <color indexed="8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33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9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1" fontId="1" fillId="2" borderId="10" xfId="0" applyNumberFormat="1" applyFont="1" applyFill="1" applyBorder="1" applyAlignment="1">
      <alignment vertical="center" wrapText="1"/>
    </xf>
    <xf numFmtId="9" fontId="1" fillId="2" borderId="10" xfId="0" applyNumberFormat="1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9" fontId="1" fillId="2" borderId="1" xfId="2" applyNumberFormat="1" applyFont="1" applyFill="1" applyBorder="1" applyAlignment="1">
      <alignment horizontal="center" vertical="center" wrapText="1"/>
    </xf>
    <xf numFmtId="9" fontId="1" fillId="2" borderId="7" xfId="2" applyNumberFormat="1" applyFont="1" applyFill="1" applyBorder="1" applyAlignment="1">
      <alignment horizontal="center" vertical="center" wrapText="1"/>
    </xf>
    <xf numFmtId="9" fontId="1" fillId="2" borderId="1" xfId="2" applyNumberFormat="1" applyFont="1" applyFill="1" applyBorder="1" applyAlignment="1">
      <alignment horizontal="center" vertical="center"/>
    </xf>
    <xf numFmtId="9" fontId="1" fillId="2" borderId="7" xfId="2" applyNumberFormat="1" applyFont="1" applyFill="1" applyBorder="1" applyAlignment="1">
      <alignment horizontal="center" vertical="center"/>
    </xf>
    <xf numFmtId="9" fontId="1" fillId="2" borderId="2" xfId="2" applyNumberFormat="1" applyFont="1" applyFill="1" applyBorder="1" applyAlignment="1">
      <alignment horizontal="center" vertical="center" wrapText="1"/>
    </xf>
    <xf numFmtId="9" fontId="1" fillId="2" borderId="5" xfId="2" applyNumberFormat="1" applyFont="1" applyFill="1" applyBorder="1" applyAlignment="1">
      <alignment horizontal="center" vertical="center" wrapText="1"/>
    </xf>
    <xf numFmtId="9" fontId="1" fillId="2" borderId="10" xfId="2" applyNumberFormat="1" applyFont="1" applyFill="1" applyBorder="1" applyAlignment="1">
      <alignment horizontal="center" vertical="center" wrapText="1"/>
    </xf>
    <xf numFmtId="9" fontId="1" fillId="2" borderId="16" xfId="2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20" fontId="1" fillId="0" borderId="1" xfId="0" quotePrefix="1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6" fillId="2" borderId="5" xfId="0" quotePrefix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6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16" fontId="1" fillId="0" borderId="2" xfId="0" quotePrefix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quotePrefix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" fillId="2" borderId="10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" fontId="1" fillId="0" borderId="10" xfId="0" quotePrefix="1" applyNumberFormat="1" applyFont="1" applyFill="1" applyBorder="1" applyAlignment="1">
      <alignment horizontal="center" vertical="center" wrapText="1"/>
    </xf>
    <xf numFmtId="16" fontId="1" fillId="0" borderId="9" xfId="0" quotePrefix="1" applyNumberFormat="1" applyFont="1" applyFill="1" applyBorder="1" applyAlignment="1">
      <alignment horizontal="center" vertical="center" wrapText="1"/>
    </xf>
    <xf numFmtId="16" fontId="1" fillId="0" borderId="8" xfId="0" applyNumberFormat="1" applyFont="1" applyFill="1" applyBorder="1" applyAlignment="1">
      <alignment horizontal="center" vertical="center" wrapText="1"/>
    </xf>
    <xf numFmtId="16" fontId="1" fillId="0" borderId="9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49" fontId="1" fillId="0" borderId="8" xfId="0" quotePrefix="1" applyNumberFormat="1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" fontId="1" fillId="0" borderId="16" xfId="0" quotePrefix="1" applyNumberFormat="1" applyFont="1" applyFill="1" applyBorder="1" applyAlignment="1">
      <alignment horizontal="center" vertical="center" wrapText="1"/>
    </xf>
    <xf numFmtId="16" fontId="1" fillId="0" borderId="5" xfId="0" quotePrefix="1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7" xfId="0" quotePrefix="1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00000000-0005-0000-0000-000001000000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B85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20" sqref="D20"/>
    </sheetView>
  </sheetViews>
  <sheetFormatPr defaultRowHeight="18.75"/>
  <cols>
    <col min="1" max="1" width="2.7109375" style="1" customWidth="1"/>
    <col min="2" max="2" width="57.28515625" style="1" bestFit="1" customWidth="1"/>
    <col min="3" max="3" width="17.7109375" style="9" customWidth="1"/>
    <col min="4" max="4" width="30.7109375" style="9" customWidth="1"/>
    <col min="5" max="5" width="30.7109375" style="9" hidden="1" customWidth="1"/>
    <col min="6" max="6" width="30.7109375" style="9" customWidth="1"/>
    <col min="7" max="9" width="30.7109375" style="9" hidden="1" customWidth="1"/>
    <col min="10" max="10" width="30.7109375" style="9" customWidth="1"/>
    <col min="11" max="11" width="30.7109375" style="9" hidden="1" customWidth="1"/>
    <col min="12" max="12" width="30.7109375" style="9" customWidth="1"/>
    <col min="13" max="13" width="30.7109375" style="9" hidden="1" customWidth="1"/>
    <col min="14" max="14" width="30.7109375" style="9" customWidth="1"/>
    <col min="15" max="18" width="30.7109375" style="9" hidden="1" customWidth="1"/>
    <col min="19" max="20" width="30.7109375" style="9" customWidth="1"/>
    <col min="21" max="24" width="17.7109375" style="9" hidden="1" customWidth="1"/>
    <col min="25" max="25" width="30.7109375" style="9" customWidth="1"/>
    <col min="26" max="27" width="17.7109375" style="9" hidden="1" customWidth="1"/>
    <col min="28" max="28" width="9.140625" style="1"/>
    <col min="29" max="29" width="16.42578125" style="1" customWidth="1"/>
    <col min="30" max="16384" width="9.140625" style="1"/>
  </cols>
  <sheetData>
    <row r="1" spans="2:28" ht="15" customHeight="1" thickBot="1"/>
    <row r="2" spans="2:28" ht="23.25" customHeight="1" thickBot="1">
      <c r="B2" s="292" t="s">
        <v>218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4"/>
      <c r="W2" s="294"/>
      <c r="X2" s="294"/>
      <c r="Y2" s="294"/>
      <c r="Z2" s="294"/>
      <c r="AA2" s="295"/>
    </row>
    <row r="3" spans="2:28" ht="23.25" customHeight="1">
      <c r="B3" s="202" t="s">
        <v>27</v>
      </c>
      <c r="C3" s="203"/>
      <c r="D3" s="204" t="s">
        <v>153</v>
      </c>
      <c r="E3" s="205" t="s">
        <v>28</v>
      </c>
      <c r="F3" s="206" t="s">
        <v>29</v>
      </c>
      <c r="G3" s="207" t="s">
        <v>30</v>
      </c>
      <c r="H3" s="207" t="s">
        <v>31</v>
      </c>
      <c r="I3" s="205" t="s">
        <v>31</v>
      </c>
      <c r="J3" s="206" t="s">
        <v>32</v>
      </c>
      <c r="K3" s="208" t="s">
        <v>32</v>
      </c>
      <c r="L3" s="207" t="s">
        <v>33</v>
      </c>
      <c r="M3" s="205" t="s">
        <v>34</v>
      </c>
      <c r="N3" s="206" t="s">
        <v>35</v>
      </c>
      <c r="O3" s="207" t="s">
        <v>36</v>
      </c>
      <c r="P3" s="207" t="s">
        <v>37</v>
      </c>
      <c r="Q3" s="207" t="s">
        <v>37</v>
      </c>
      <c r="R3" s="205" t="s">
        <v>37</v>
      </c>
      <c r="S3" s="207" t="s">
        <v>38</v>
      </c>
      <c r="T3" s="205" t="s">
        <v>39</v>
      </c>
      <c r="U3" s="206" t="s">
        <v>40</v>
      </c>
      <c r="V3" s="207" t="s">
        <v>40</v>
      </c>
      <c r="W3" s="207" t="s">
        <v>40</v>
      </c>
      <c r="X3" s="205" t="s">
        <v>40</v>
      </c>
      <c r="Y3" s="206" t="s">
        <v>41</v>
      </c>
      <c r="Z3" s="207" t="s">
        <v>42</v>
      </c>
      <c r="AA3" s="205" t="s">
        <v>42</v>
      </c>
    </row>
    <row r="4" spans="2:28" ht="23.25" customHeight="1">
      <c r="B4" s="163" t="s">
        <v>105</v>
      </c>
      <c r="C4" s="162"/>
      <c r="D4" s="164">
        <v>922982095039</v>
      </c>
      <c r="E4" s="165"/>
      <c r="F4" s="164">
        <v>922982095049</v>
      </c>
      <c r="G4" s="166"/>
      <c r="H4" s="166"/>
      <c r="I4" s="165"/>
      <c r="J4" s="164">
        <v>922982095069</v>
      </c>
      <c r="K4" s="166"/>
      <c r="L4" s="166">
        <v>922982085169</v>
      </c>
      <c r="M4" s="165"/>
      <c r="N4" s="167">
        <v>941082504049</v>
      </c>
      <c r="O4" s="166"/>
      <c r="P4" s="166"/>
      <c r="Q4" s="166"/>
      <c r="R4" s="165"/>
      <c r="S4" s="167">
        <v>961082085169</v>
      </c>
      <c r="T4" s="165">
        <v>961082085269</v>
      </c>
      <c r="U4" s="167"/>
      <c r="V4" s="166"/>
      <c r="W4" s="166"/>
      <c r="X4" s="165"/>
      <c r="Y4" s="167">
        <v>961282505269</v>
      </c>
      <c r="Z4" s="166"/>
      <c r="AA4" s="165"/>
    </row>
    <row r="5" spans="2:28" ht="23.25" customHeight="1">
      <c r="B5" s="22" t="s">
        <v>13</v>
      </c>
      <c r="C5" s="23"/>
      <c r="D5" s="17"/>
      <c r="E5" s="23"/>
      <c r="F5" s="17"/>
      <c r="G5" s="17"/>
      <c r="H5" s="17"/>
      <c r="I5" s="23"/>
      <c r="J5" s="17"/>
      <c r="K5" s="17"/>
      <c r="L5" s="17"/>
      <c r="M5" s="23"/>
      <c r="N5" s="17"/>
      <c r="O5" s="17"/>
      <c r="P5" s="17"/>
      <c r="Q5" s="17"/>
      <c r="R5" s="23"/>
      <c r="S5" s="17"/>
      <c r="T5" s="23"/>
      <c r="U5" s="17"/>
      <c r="V5" s="17"/>
      <c r="W5" s="17"/>
      <c r="X5" s="23"/>
      <c r="Y5" s="17"/>
      <c r="Z5" s="17"/>
      <c r="AA5" s="23"/>
    </row>
    <row r="6" spans="2:28" ht="23.25" customHeight="1">
      <c r="B6" s="291" t="s">
        <v>206</v>
      </c>
      <c r="C6" s="188" t="s">
        <v>0</v>
      </c>
      <c r="D6" s="11">
        <f t="shared" ref="D6:I6" si="0">D7*0.736</f>
        <v>40.479999999999997</v>
      </c>
      <c r="E6" s="44">
        <f t="shared" si="0"/>
        <v>62.56</v>
      </c>
      <c r="F6" s="61">
        <f t="shared" si="0"/>
        <v>55.199999999999996</v>
      </c>
      <c r="G6" s="102">
        <f t="shared" si="0"/>
        <v>88.32</v>
      </c>
      <c r="H6" s="102">
        <f t="shared" si="0"/>
        <v>117.75999999999999</v>
      </c>
      <c r="I6" s="102">
        <f t="shared" si="0"/>
        <v>125.12</v>
      </c>
      <c r="J6" s="43">
        <f t="shared" ref="J6:Y6" si="1">J7*0.736</f>
        <v>80.959999999999994</v>
      </c>
      <c r="K6" s="47">
        <f t="shared" si="1"/>
        <v>117.75999999999999</v>
      </c>
      <c r="L6" s="47">
        <f t="shared" si="1"/>
        <v>114.08</v>
      </c>
      <c r="M6" s="48">
        <f t="shared" si="1"/>
        <v>161.91999999999999</v>
      </c>
      <c r="N6" s="43">
        <f t="shared" si="1"/>
        <v>62.56</v>
      </c>
      <c r="O6" s="47">
        <f t="shared" si="1"/>
        <v>80.959999999999994</v>
      </c>
      <c r="P6" s="47">
        <f t="shared" si="1"/>
        <v>95.679999999999993</v>
      </c>
      <c r="Q6" s="44">
        <f t="shared" si="1"/>
        <v>73.599999999999994</v>
      </c>
      <c r="R6" s="48">
        <f t="shared" si="1"/>
        <v>88.32</v>
      </c>
      <c r="S6" s="6">
        <f t="shared" si="1"/>
        <v>127.328</v>
      </c>
      <c r="T6" s="16">
        <f t="shared" si="1"/>
        <v>158.24</v>
      </c>
      <c r="U6" s="103">
        <f t="shared" si="1"/>
        <v>103.03999999999999</v>
      </c>
      <c r="V6" s="47">
        <f t="shared" si="1"/>
        <v>117.75999999999999</v>
      </c>
      <c r="W6" s="104">
        <f t="shared" si="1"/>
        <v>132.47999999999999</v>
      </c>
      <c r="X6" s="48">
        <f t="shared" si="1"/>
        <v>139.84</v>
      </c>
      <c r="Y6" s="43">
        <f t="shared" si="1"/>
        <v>213.44</v>
      </c>
      <c r="Z6" s="47">
        <f t="shared" ref="Z6:AA6" si="2">Z7*0.736</f>
        <v>161.91999999999999</v>
      </c>
      <c r="AA6" s="48">
        <f t="shared" si="2"/>
        <v>191.35999999999999</v>
      </c>
    </row>
    <row r="7" spans="2:28" ht="23.25" customHeight="1">
      <c r="B7" s="291"/>
      <c r="C7" s="188" t="s">
        <v>46</v>
      </c>
      <c r="D7" s="194">
        <v>55</v>
      </c>
      <c r="E7" s="188">
        <v>85</v>
      </c>
      <c r="F7" s="30">
        <v>75</v>
      </c>
      <c r="G7" s="13">
        <v>120</v>
      </c>
      <c r="H7" s="13">
        <v>160</v>
      </c>
      <c r="I7" s="13">
        <v>170</v>
      </c>
      <c r="J7" s="194">
        <v>110</v>
      </c>
      <c r="K7" s="195">
        <v>160</v>
      </c>
      <c r="L7" s="195">
        <v>155</v>
      </c>
      <c r="M7" s="196">
        <v>220</v>
      </c>
      <c r="N7" s="194">
        <v>85</v>
      </c>
      <c r="O7" s="189">
        <v>110</v>
      </c>
      <c r="P7" s="57">
        <v>130</v>
      </c>
      <c r="Q7" s="57">
        <v>100</v>
      </c>
      <c r="R7" s="190">
        <v>120</v>
      </c>
      <c r="S7" s="195">
        <v>173</v>
      </c>
      <c r="T7" s="196">
        <v>215</v>
      </c>
      <c r="U7" s="176">
        <v>140</v>
      </c>
      <c r="V7" s="195">
        <v>160</v>
      </c>
      <c r="W7" s="187">
        <v>180</v>
      </c>
      <c r="X7" s="196">
        <v>190</v>
      </c>
      <c r="Y7" s="191">
        <v>290</v>
      </c>
      <c r="Z7" s="189">
        <v>220</v>
      </c>
      <c r="AA7" s="190">
        <v>260</v>
      </c>
    </row>
    <row r="8" spans="2:28" ht="23.25" customHeight="1">
      <c r="B8" s="2" t="s">
        <v>207</v>
      </c>
      <c r="C8" s="188" t="s">
        <v>3</v>
      </c>
      <c r="D8" s="194">
        <v>2500</v>
      </c>
      <c r="E8" s="188">
        <v>2200</v>
      </c>
      <c r="F8" s="74">
        <v>2400</v>
      </c>
      <c r="G8" s="198">
        <v>2200</v>
      </c>
      <c r="H8" s="198">
        <v>2200</v>
      </c>
      <c r="I8" s="198">
        <v>2200</v>
      </c>
      <c r="J8" s="194">
        <v>2500</v>
      </c>
      <c r="K8" s="195">
        <v>2300</v>
      </c>
      <c r="L8" s="195">
        <v>2500</v>
      </c>
      <c r="M8" s="196">
        <v>2200</v>
      </c>
      <c r="N8" s="194">
        <v>2200</v>
      </c>
      <c r="O8" s="189">
        <v>2200</v>
      </c>
      <c r="P8" s="57">
        <v>2600</v>
      </c>
      <c r="Q8" s="57">
        <v>2200</v>
      </c>
      <c r="R8" s="190">
        <v>2200</v>
      </c>
      <c r="S8" s="195">
        <v>2400</v>
      </c>
      <c r="T8" s="196">
        <v>2200</v>
      </c>
      <c r="U8" s="176">
        <v>2200</v>
      </c>
      <c r="V8" s="195">
        <v>2200</v>
      </c>
      <c r="W8" s="187">
        <v>2200</v>
      </c>
      <c r="X8" s="196">
        <v>2200</v>
      </c>
      <c r="Y8" s="191">
        <v>2500</v>
      </c>
      <c r="Z8" s="189">
        <v>2200</v>
      </c>
      <c r="AA8" s="190">
        <v>2200</v>
      </c>
    </row>
    <row r="9" spans="2:28" ht="23.25" customHeight="1">
      <c r="B9" s="186" t="s">
        <v>208</v>
      </c>
      <c r="C9" s="188" t="s">
        <v>57</v>
      </c>
      <c r="D9" s="11">
        <f>15.8*9.81</f>
        <v>154.99800000000002</v>
      </c>
      <c r="E9" s="57">
        <v>270</v>
      </c>
      <c r="F9" s="45">
        <f>22.5*9.81</f>
        <v>220.72500000000002</v>
      </c>
      <c r="G9" s="182">
        <v>383</v>
      </c>
      <c r="H9" s="46">
        <v>510.7</v>
      </c>
      <c r="I9" s="182">
        <v>542.6</v>
      </c>
      <c r="J9" s="43">
        <f>31.5*9.81</f>
        <v>309.01500000000004</v>
      </c>
      <c r="K9" s="47">
        <f>50*9.81</f>
        <v>490.5</v>
      </c>
      <c r="L9" s="47">
        <f>44.5*9.81</f>
        <v>436.54500000000002</v>
      </c>
      <c r="M9" s="48">
        <v>670</v>
      </c>
      <c r="N9" s="191">
        <v>260</v>
      </c>
      <c r="O9" s="189">
        <v>350</v>
      </c>
      <c r="P9" s="57">
        <v>355</v>
      </c>
      <c r="Q9" s="57">
        <v>320</v>
      </c>
      <c r="R9" s="190">
        <v>385</v>
      </c>
      <c r="S9" s="6">
        <f>49*9.81</f>
        <v>480.69</v>
      </c>
      <c r="T9" s="16">
        <v>570</v>
      </c>
      <c r="U9" s="183">
        <v>450</v>
      </c>
      <c r="V9" s="189">
        <v>515</v>
      </c>
      <c r="W9" s="89">
        <v>580</v>
      </c>
      <c r="X9" s="190">
        <v>605</v>
      </c>
      <c r="Y9" s="191">
        <v>700</v>
      </c>
      <c r="Z9" s="189">
        <v>710</v>
      </c>
      <c r="AA9" s="190">
        <v>835</v>
      </c>
    </row>
    <row r="10" spans="2:28" ht="23.25" customHeight="1">
      <c r="B10" s="186" t="s">
        <v>209</v>
      </c>
      <c r="C10" s="188" t="s">
        <v>10</v>
      </c>
      <c r="D10" s="11">
        <f>17*9.81</f>
        <v>166.77</v>
      </c>
      <c r="E10" s="57">
        <v>340</v>
      </c>
      <c r="F10" s="45">
        <f>27*9.81</f>
        <v>264.87</v>
      </c>
      <c r="G10" s="182">
        <v>490</v>
      </c>
      <c r="H10" s="182">
        <v>640</v>
      </c>
      <c r="I10" s="182">
        <v>680</v>
      </c>
      <c r="J10" s="43">
        <f>33.8*9.81</f>
        <v>331.57799999999997</v>
      </c>
      <c r="K10" s="47">
        <f>57*9.81</f>
        <v>559.17000000000007</v>
      </c>
      <c r="L10" s="47">
        <f>52.5*9.81</f>
        <v>515.02499999999998</v>
      </c>
      <c r="M10" s="48">
        <v>730</v>
      </c>
      <c r="N10" s="191">
        <v>288.12</v>
      </c>
      <c r="O10" s="47">
        <f>((391-354)/2)+354</f>
        <v>372.5</v>
      </c>
      <c r="P10" s="44">
        <f>42*9.81</f>
        <v>412.02000000000004</v>
      </c>
      <c r="Q10" s="57">
        <v>430</v>
      </c>
      <c r="R10" s="190">
        <v>490</v>
      </c>
      <c r="S10" s="6">
        <f>61*9.81</f>
        <v>598.41000000000008</v>
      </c>
      <c r="T10" s="16">
        <v>720</v>
      </c>
      <c r="U10" s="183">
        <v>560</v>
      </c>
      <c r="V10" s="189">
        <v>640</v>
      </c>
      <c r="W10" s="89">
        <v>650</v>
      </c>
      <c r="X10" s="190">
        <v>700</v>
      </c>
      <c r="Y10" s="191">
        <v>1050</v>
      </c>
      <c r="Z10" s="189">
        <v>880</v>
      </c>
      <c r="AA10" s="190">
        <v>1040</v>
      </c>
    </row>
    <row r="11" spans="2:28" ht="23.25" customHeight="1">
      <c r="B11" s="186" t="s">
        <v>210</v>
      </c>
      <c r="C11" s="188" t="s">
        <v>3</v>
      </c>
      <c r="D11" s="194">
        <v>2000</v>
      </c>
      <c r="E11" s="57">
        <v>1300</v>
      </c>
      <c r="F11" s="81">
        <v>1400</v>
      </c>
      <c r="G11" s="182">
        <v>1300</v>
      </c>
      <c r="H11" s="182">
        <v>1500</v>
      </c>
      <c r="I11" s="182">
        <v>1500</v>
      </c>
      <c r="J11" s="191">
        <v>2000</v>
      </c>
      <c r="K11" s="189">
        <v>1500</v>
      </c>
      <c r="L11" s="189">
        <v>1600</v>
      </c>
      <c r="M11" s="190" t="s">
        <v>75</v>
      </c>
      <c r="N11" s="191">
        <v>1400</v>
      </c>
      <c r="O11" s="189">
        <v>1400</v>
      </c>
      <c r="P11" s="57">
        <v>1600</v>
      </c>
      <c r="Q11" s="57">
        <v>1500</v>
      </c>
      <c r="R11" s="190">
        <v>1400</v>
      </c>
      <c r="S11" s="195">
        <v>1700</v>
      </c>
      <c r="T11" s="196">
        <v>1600</v>
      </c>
      <c r="U11" s="183">
        <v>1500</v>
      </c>
      <c r="V11" s="189">
        <v>1500</v>
      </c>
      <c r="W11" s="89">
        <v>1500</v>
      </c>
      <c r="X11" s="190">
        <v>1500</v>
      </c>
      <c r="Y11" s="191">
        <v>1600</v>
      </c>
      <c r="Z11" s="189">
        <v>1300</v>
      </c>
      <c r="AA11" s="190">
        <v>1300</v>
      </c>
    </row>
    <row r="12" spans="2:28" ht="23.25" customHeight="1">
      <c r="B12" s="2" t="s">
        <v>196</v>
      </c>
      <c r="C12" s="188" t="s">
        <v>2</v>
      </c>
      <c r="D12" s="94">
        <f>(D10-D9)/D9</f>
        <v>7.5949367088607528E-2</v>
      </c>
      <c r="E12" s="95">
        <f t="shared" ref="E12" si="3">(E10-E9)/E9</f>
        <v>0.25925925925925924</v>
      </c>
      <c r="F12" s="96">
        <f t="shared" ref="F12:P12" si="4">(F10-F9)/F9</f>
        <v>0.1999999999999999</v>
      </c>
      <c r="G12" s="97">
        <f t="shared" si="4"/>
        <v>0.27937336814621411</v>
      </c>
      <c r="H12" s="97">
        <f t="shared" si="4"/>
        <v>0.25318190718621503</v>
      </c>
      <c r="I12" s="97">
        <f t="shared" si="4"/>
        <v>0.25322521194249903</v>
      </c>
      <c r="J12" s="94">
        <f t="shared" si="4"/>
        <v>7.3015873015872784E-2</v>
      </c>
      <c r="K12" s="98">
        <f t="shared" ref="K12" si="5">(K10-K9)/K9</f>
        <v>0.14000000000000015</v>
      </c>
      <c r="L12" s="98">
        <f t="shared" si="4"/>
        <v>0.17977528089887632</v>
      </c>
      <c r="M12" s="99">
        <f t="shared" si="4"/>
        <v>8.9552238805970144E-2</v>
      </c>
      <c r="N12" s="94">
        <f t="shared" si="4"/>
        <v>0.10815384615384617</v>
      </c>
      <c r="O12" s="98">
        <f t="shared" si="4"/>
        <v>6.4285714285714279E-2</v>
      </c>
      <c r="P12" s="98">
        <f t="shared" si="4"/>
        <v>0.16061971830985927</v>
      </c>
      <c r="Q12" s="95">
        <f t="shared" ref="Q12:AA12" si="6">(Q10-Q9)/Q9</f>
        <v>0.34375</v>
      </c>
      <c r="R12" s="99">
        <f t="shared" si="6"/>
        <v>0.27272727272727271</v>
      </c>
      <c r="S12" s="98">
        <f t="shared" si="6"/>
        <v>0.24489795918367366</v>
      </c>
      <c r="T12" s="99">
        <f t="shared" si="6"/>
        <v>0.26315789473684209</v>
      </c>
      <c r="U12" s="100">
        <f t="shared" si="6"/>
        <v>0.24444444444444444</v>
      </c>
      <c r="V12" s="98">
        <f t="shared" si="6"/>
        <v>0.24271844660194175</v>
      </c>
      <c r="W12" s="101">
        <f t="shared" si="6"/>
        <v>0.1206896551724138</v>
      </c>
      <c r="X12" s="99">
        <f t="shared" si="6"/>
        <v>0.15702479338842976</v>
      </c>
      <c r="Y12" s="94">
        <f t="shared" si="6"/>
        <v>0.5</v>
      </c>
      <c r="Z12" s="98">
        <f t="shared" si="6"/>
        <v>0.23943661971830985</v>
      </c>
      <c r="AA12" s="99">
        <f t="shared" si="6"/>
        <v>0.24550898203592814</v>
      </c>
    </row>
    <row r="13" spans="2:28" ht="23.25" customHeight="1">
      <c r="B13" s="2" t="s">
        <v>113</v>
      </c>
      <c r="C13" s="188" t="s">
        <v>11</v>
      </c>
      <c r="D13" s="194" t="s">
        <v>214</v>
      </c>
      <c r="E13" s="188" t="s">
        <v>19</v>
      </c>
      <c r="F13" s="194" t="s">
        <v>214</v>
      </c>
      <c r="G13" s="188" t="s">
        <v>19</v>
      </c>
      <c r="H13" s="188" t="s">
        <v>19</v>
      </c>
      <c r="I13" s="188" t="s">
        <v>19</v>
      </c>
      <c r="J13" s="176" t="s">
        <v>214</v>
      </c>
      <c r="K13" s="195" t="s">
        <v>214</v>
      </c>
      <c r="L13" s="187" t="s">
        <v>214</v>
      </c>
      <c r="M13" s="196" t="s">
        <v>19</v>
      </c>
      <c r="N13" s="234" t="s">
        <v>214</v>
      </c>
      <c r="O13" s="235"/>
      <c r="P13" s="302"/>
      <c r="Q13" s="303" t="s">
        <v>19</v>
      </c>
      <c r="R13" s="236"/>
      <c r="S13" s="234" t="s">
        <v>214</v>
      </c>
      <c r="T13" s="236"/>
      <c r="U13" s="234" t="s">
        <v>19</v>
      </c>
      <c r="V13" s="235"/>
      <c r="W13" s="235"/>
      <c r="X13" s="236"/>
      <c r="Y13" s="194" t="s">
        <v>214</v>
      </c>
      <c r="Z13" s="303" t="s">
        <v>19</v>
      </c>
      <c r="AA13" s="236"/>
    </row>
    <row r="14" spans="2:28" ht="23.25" customHeight="1">
      <c r="B14" s="2" t="s">
        <v>114</v>
      </c>
      <c r="C14" s="188" t="s">
        <v>11</v>
      </c>
      <c r="D14" s="234" t="s">
        <v>175</v>
      </c>
      <c r="E14" s="236"/>
      <c r="F14" s="234" t="s">
        <v>176</v>
      </c>
      <c r="G14" s="235"/>
      <c r="H14" s="235"/>
      <c r="I14" s="236"/>
      <c r="J14" s="234" t="s">
        <v>177</v>
      </c>
      <c r="K14" s="235"/>
      <c r="L14" s="235"/>
      <c r="M14" s="236"/>
      <c r="N14" s="234" t="s">
        <v>176</v>
      </c>
      <c r="O14" s="235"/>
      <c r="P14" s="235"/>
      <c r="Q14" s="235"/>
      <c r="R14" s="236"/>
      <c r="S14" s="234" t="s">
        <v>177</v>
      </c>
      <c r="T14" s="235"/>
      <c r="U14" s="224" t="s">
        <v>176</v>
      </c>
      <c r="V14" s="225"/>
      <c r="W14" s="225"/>
      <c r="X14" s="226"/>
      <c r="Y14" s="224" t="s">
        <v>177</v>
      </c>
      <c r="Z14" s="225"/>
      <c r="AA14" s="226"/>
      <c r="AB14" s="25"/>
    </row>
    <row r="15" spans="2:28" ht="23.25" customHeight="1">
      <c r="B15" s="2" t="s">
        <v>115</v>
      </c>
      <c r="C15" s="188" t="s">
        <v>14</v>
      </c>
      <c r="D15" s="191">
        <v>2.94</v>
      </c>
      <c r="E15" s="57">
        <v>3.12</v>
      </c>
      <c r="F15" s="191">
        <v>3.92</v>
      </c>
      <c r="G15" s="57">
        <v>4.16</v>
      </c>
      <c r="H15" s="57">
        <v>4.16</v>
      </c>
      <c r="I15" s="57">
        <v>4.16</v>
      </c>
      <c r="J15" s="191">
        <v>5.88</v>
      </c>
      <c r="K15" s="189">
        <v>5.88</v>
      </c>
      <c r="L15" s="189">
        <v>5.88</v>
      </c>
      <c r="M15" s="190">
        <v>6.23</v>
      </c>
      <c r="N15" s="191">
        <v>4.3</v>
      </c>
      <c r="O15" s="189">
        <v>4.3</v>
      </c>
      <c r="P15" s="189">
        <v>4.3</v>
      </c>
      <c r="Q15" s="57">
        <v>4.3</v>
      </c>
      <c r="R15" s="190">
        <v>4.3</v>
      </c>
      <c r="S15" s="189">
        <v>6.45</v>
      </c>
      <c r="T15" s="190">
        <v>6.45</v>
      </c>
      <c r="U15" s="183">
        <v>4.75</v>
      </c>
      <c r="V15" s="189">
        <v>4.75</v>
      </c>
      <c r="W15" s="89">
        <v>4.75</v>
      </c>
      <c r="X15" s="190">
        <v>4.75</v>
      </c>
      <c r="Y15" s="191">
        <v>7.12</v>
      </c>
      <c r="Z15" s="189">
        <v>7.12</v>
      </c>
      <c r="AA15" s="190">
        <v>7.12</v>
      </c>
    </row>
    <row r="16" spans="2:28" ht="23.25" customHeight="1">
      <c r="B16" s="3" t="s">
        <v>116</v>
      </c>
      <c r="C16" s="188" t="s">
        <v>1</v>
      </c>
      <c r="D16" s="191">
        <v>102</v>
      </c>
      <c r="E16" s="57">
        <v>105</v>
      </c>
      <c r="F16" s="191">
        <v>102</v>
      </c>
      <c r="G16" s="57">
        <v>105</v>
      </c>
      <c r="H16" s="57">
        <v>105</v>
      </c>
      <c r="I16" s="57">
        <v>105</v>
      </c>
      <c r="J16" s="191">
        <v>102</v>
      </c>
      <c r="K16" s="189">
        <v>102</v>
      </c>
      <c r="L16" s="189">
        <v>102</v>
      </c>
      <c r="M16" s="190">
        <v>105</v>
      </c>
      <c r="N16" s="191">
        <v>103</v>
      </c>
      <c r="O16" s="189">
        <v>103</v>
      </c>
      <c r="P16" s="189">
        <v>103</v>
      </c>
      <c r="Q16" s="57">
        <v>103</v>
      </c>
      <c r="R16" s="190">
        <v>103</v>
      </c>
      <c r="S16" s="189">
        <v>103</v>
      </c>
      <c r="T16" s="190">
        <v>103</v>
      </c>
      <c r="U16" s="183">
        <v>105</v>
      </c>
      <c r="V16" s="189">
        <v>105</v>
      </c>
      <c r="W16" s="89">
        <v>105</v>
      </c>
      <c r="X16" s="190">
        <v>105</v>
      </c>
      <c r="Y16" s="191">
        <v>105</v>
      </c>
      <c r="Z16" s="189">
        <v>105</v>
      </c>
      <c r="AA16" s="190">
        <v>105</v>
      </c>
    </row>
    <row r="17" spans="2:27" ht="23.25" customHeight="1">
      <c r="B17" s="3" t="s">
        <v>117</v>
      </c>
      <c r="C17" s="188" t="s">
        <v>1</v>
      </c>
      <c r="D17" s="191">
        <v>120</v>
      </c>
      <c r="E17" s="57">
        <v>120</v>
      </c>
      <c r="F17" s="191">
        <v>120</v>
      </c>
      <c r="G17" s="57">
        <v>120</v>
      </c>
      <c r="H17" s="57">
        <v>120</v>
      </c>
      <c r="I17" s="57">
        <v>120</v>
      </c>
      <c r="J17" s="191">
        <v>120</v>
      </c>
      <c r="K17" s="189">
        <v>120</v>
      </c>
      <c r="L17" s="189">
        <v>120</v>
      </c>
      <c r="M17" s="190">
        <v>120</v>
      </c>
      <c r="N17" s="191">
        <v>129</v>
      </c>
      <c r="O17" s="189">
        <v>129</v>
      </c>
      <c r="P17" s="189">
        <v>129</v>
      </c>
      <c r="Q17" s="57">
        <v>129</v>
      </c>
      <c r="R17" s="190">
        <v>129</v>
      </c>
      <c r="S17" s="189">
        <v>129</v>
      </c>
      <c r="T17" s="190">
        <v>129</v>
      </c>
      <c r="U17" s="183">
        <v>137</v>
      </c>
      <c r="V17" s="189">
        <v>137</v>
      </c>
      <c r="W17" s="89">
        <v>137</v>
      </c>
      <c r="X17" s="190">
        <v>137</v>
      </c>
      <c r="Y17" s="191">
        <v>137</v>
      </c>
      <c r="Z17" s="189">
        <v>137</v>
      </c>
      <c r="AA17" s="190">
        <v>137</v>
      </c>
    </row>
    <row r="18" spans="2:27" ht="23.25" customHeight="1">
      <c r="B18" s="4" t="s">
        <v>118</v>
      </c>
      <c r="C18" s="198" t="s">
        <v>21</v>
      </c>
      <c r="D18" s="81" t="s">
        <v>9</v>
      </c>
      <c r="E18" s="182" t="s">
        <v>20</v>
      </c>
      <c r="F18" s="81" t="s">
        <v>9</v>
      </c>
      <c r="G18" s="182" t="s">
        <v>20</v>
      </c>
      <c r="H18" s="182" t="s">
        <v>20</v>
      </c>
      <c r="I18" s="182" t="s">
        <v>20</v>
      </c>
      <c r="J18" s="81" t="s">
        <v>9</v>
      </c>
      <c r="K18" s="140" t="s">
        <v>9</v>
      </c>
      <c r="L18" s="140" t="s">
        <v>22</v>
      </c>
      <c r="M18" s="83" t="s">
        <v>20</v>
      </c>
      <c r="N18" s="81" t="s">
        <v>9</v>
      </c>
      <c r="O18" s="140" t="s">
        <v>22</v>
      </c>
      <c r="P18" s="140" t="s">
        <v>20</v>
      </c>
      <c r="Q18" s="182" t="s">
        <v>20</v>
      </c>
      <c r="R18" s="83" t="s">
        <v>20</v>
      </c>
      <c r="S18" s="140" t="s">
        <v>22</v>
      </c>
      <c r="T18" s="83" t="s">
        <v>20</v>
      </c>
      <c r="U18" s="209" t="s">
        <v>20</v>
      </c>
      <c r="V18" s="210"/>
      <c r="W18" s="210"/>
      <c r="X18" s="211"/>
      <c r="Y18" s="209" t="s">
        <v>20</v>
      </c>
      <c r="Z18" s="210"/>
      <c r="AA18" s="211"/>
    </row>
    <row r="19" spans="2:27" ht="23.25" customHeight="1">
      <c r="B19" s="4" t="s">
        <v>119</v>
      </c>
      <c r="C19" s="198" t="s">
        <v>11</v>
      </c>
      <c r="D19" s="81" t="s">
        <v>11</v>
      </c>
      <c r="E19" s="182" t="s">
        <v>15</v>
      </c>
      <c r="F19" s="81" t="s">
        <v>11</v>
      </c>
      <c r="G19" s="301" t="s">
        <v>15</v>
      </c>
      <c r="H19" s="210"/>
      <c r="I19" s="211"/>
      <c r="J19" s="81" t="s">
        <v>11</v>
      </c>
      <c r="K19" s="301" t="s">
        <v>15</v>
      </c>
      <c r="L19" s="210"/>
      <c r="M19" s="211"/>
      <c r="N19" s="81" t="s">
        <v>11</v>
      </c>
      <c r="O19" s="301" t="s">
        <v>15</v>
      </c>
      <c r="P19" s="210"/>
      <c r="Q19" s="210"/>
      <c r="R19" s="211"/>
      <c r="S19" s="209" t="s">
        <v>15</v>
      </c>
      <c r="T19" s="211"/>
      <c r="U19" s="209" t="s">
        <v>15</v>
      </c>
      <c r="V19" s="210"/>
      <c r="W19" s="210"/>
      <c r="X19" s="211"/>
      <c r="Y19" s="209" t="s">
        <v>15</v>
      </c>
      <c r="Z19" s="210"/>
      <c r="AA19" s="211"/>
    </row>
    <row r="20" spans="2:27" ht="23.25" customHeight="1">
      <c r="B20" s="2" t="s">
        <v>120</v>
      </c>
      <c r="C20" s="188" t="s">
        <v>11</v>
      </c>
      <c r="D20" s="105" t="s">
        <v>74</v>
      </c>
      <c r="E20" s="201" t="s">
        <v>71</v>
      </c>
      <c r="F20" s="199" t="s">
        <v>74</v>
      </c>
      <c r="G20" s="62" t="s">
        <v>71</v>
      </c>
      <c r="H20" s="62" t="s">
        <v>71</v>
      </c>
      <c r="I20" s="62" t="s">
        <v>71</v>
      </c>
      <c r="J20" s="106" t="s">
        <v>74</v>
      </c>
      <c r="K20" s="114" t="s">
        <v>74</v>
      </c>
      <c r="L20" s="91" t="s">
        <v>74</v>
      </c>
      <c r="M20" s="200" t="s">
        <v>71</v>
      </c>
      <c r="N20" s="199" t="s">
        <v>69</v>
      </c>
      <c r="O20" s="92" t="s">
        <v>69</v>
      </c>
      <c r="P20" s="92" t="s">
        <v>69</v>
      </c>
      <c r="Q20" s="62" t="s">
        <v>69</v>
      </c>
      <c r="R20" s="200" t="s">
        <v>69</v>
      </c>
      <c r="S20" s="62" t="s">
        <v>69</v>
      </c>
      <c r="T20" s="200" t="s">
        <v>69</v>
      </c>
      <c r="U20" s="215" t="s">
        <v>69</v>
      </c>
      <c r="V20" s="216"/>
      <c r="W20" s="216"/>
      <c r="X20" s="217"/>
      <c r="Y20" s="215" t="s">
        <v>69</v>
      </c>
      <c r="Z20" s="216"/>
      <c r="AA20" s="217"/>
    </row>
    <row r="21" spans="2:27" ht="23.25" customHeight="1">
      <c r="B21" s="2" t="s">
        <v>121</v>
      </c>
      <c r="C21" s="188" t="s">
        <v>11</v>
      </c>
      <c r="D21" s="296" t="s">
        <v>24</v>
      </c>
      <c r="E21" s="297"/>
      <c r="F21" s="296" t="s">
        <v>70</v>
      </c>
      <c r="G21" s="298"/>
      <c r="H21" s="298"/>
      <c r="I21" s="299"/>
      <c r="J21" s="300" t="s">
        <v>7</v>
      </c>
      <c r="K21" s="298"/>
      <c r="L21" s="298"/>
      <c r="M21" s="299"/>
      <c r="N21" s="296" t="s">
        <v>70</v>
      </c>
      <c r="O21" s="298"/>
      <c r="P21" s="298"/>
      <c r="Q21" s="298"/>
      <c r="R21" s="299"/>
      <c r="S21" s="300" t="s">
        <v>7</v>
      </c>
      <c r="T21" s="298"/>
      <c r="U21" s="296" t="s">
        <v>70</v>
      </c>
      <c r="V21" s="298"/>
      <c r="W21" s="298"/>
      <c r="X21" s="299"/>
      <c r="Y21" s="300" t="s">
        <v>7</v>
      </c>
      <c r="Z21" s="298"/>
      <c r="AA21" s="299"/>
    </row>
    <row r="22" spans="2:27" ht="23.25" customHeight="1">
      <c r="B22" s="24" t="s">
        <v>197</v>
      </c>
      <c r="C22" s="178"/>
      <c r="D22" s="184"/>
      <c r="E22" s="184"/>
      <c r="F22" s="64"/>
      <c r="G22" s="65"/>
      <c r="H22" s="65"/>
      <c r="I22" s="66"/>
      <c r="J22" s="183"/>
      <c r="K22" s="184"/>
      <c r="L22" s="184"/>
      <c r="M22" s="185"/>
      <c r="N22" s="171"/>
      <c r="O22" s="172"/>
      <c r="P22" s="172"/>
      <c r="Q22" s="172"/>
      <c r="R22" s="173"/>
      <c r="S22" s="184"/>
      <c r="T22" s="185"/>
      <c r="U22" s="171"/>
      <c r="V22" s="172"/>
      <c r="W22" s="172"/>
      <c r="X22" s="173"/>
      <c r="Y22" s="172"/>
      <c r="Z22" s="172"/>
      <c r="AA22" s="173"/>
    </row>
    <row r="23" spans="2:27" ht="23.25" customHeight="1">
      <c r="B23" s="2" t="s">
        <v>16</v>
      </c>
      <c r="C23" s="188"/>
      <c r="D23" s="218" t="s">
        <v>178</v>
      </c>
      <c r="E23" s="220"/>
      <c r="F23" s="288" t="s">
        <v>178</v>
      </c>
      <c r="G23" s="289"/>
      <c r="H23" s="289"/>
      <c r="I23" s="290"/>
      <c r="J23" s="218" t="s">
        <v>178</v>
      </c>
      <c r="K23" s="219"/>
      <c r="L23" s="219"/>
      <c r="M23" s="220"/>
      <c r="N23" s="218" t="s">
        <v>178</v>
      </c>
      <c r="O23" s="219"/>
      <c r="P23" s="219"/>
      <c r="Q23" s="219"/>
      <c r="R23" s="220"/>
      <c r="S23" s="218" t="s">
        <v>178</v>
      </c>
      <c r="T23" s="220"/>
      <c r="U23" s="218" t="s">
        <v>178</v>
      </c>
      <c r="V23" s="219"/>
      <c r="W23" s="219"/>
      <c r="X23" s="220"/>
      <c r="Y23" s="218" t="s">
        <v>178</v>
      </c>
      <c r="Z23" s="219"/>
      <c r="AA23" s="220"/>
    </row>
    <row r="24" spans="2:27" ht="23.25" customHeight="1">
      <c r="B24" s="157" t="s">
        <v>122</v>
      </c>
      <c r="C24" s="188"/>
      <c r="D24" s="218" t="s">
        <v>23</v>
      </c>
      <c r="E24" s="220"/>
      <c r="F24" s="288" t="s">
        <v>23</v>
      </c>
      <c r="G24" s="289"/>
      <c r="H24" s="289"/>
      <c r="I24" s="290"/>
      <c r="J24" s="218" t="s">
        <v>23</v>
      </c>
      <c r="K24" s="219"/>
      <c r="L24" s="219"/>
      <c r="M24" s="220"/>
      <c r="N24" s="218" t="s">
        <v>23</v>
      </c>
      <c r="O24" s="219"/>
      <c r="P24" s="219"/>
      <c r="Q24" s="219"/>
      <c r="R24" s="220"/>
      <c r="S24" s="218" t="s">
        <v>23</v>
      </c>
      <c r="T24" s="219"/>
      <c r="U24" s="218" t="s">
        <v>23</v>
      </c>
      <c r="V24" s="219"/>
      <c r="W24" s="219"/>
      <c r="X24" s="220"/>
      <c r="Y24" s="218" t="s">
        <v>23</v>
      </c>
      <c r="Z24" s="219"/>
      <c r="AA24" s="220"/>
    </row>
    <row r="25" spans="2:27" ht="23.25" customHeight="1">
      <c r="B25" s="157" t="s">
        <v>198</v>
      </c>
      <c r="C25" s="188"/>
      <c r="D25" s="218">
        <v>3</v>
      </c>
      <c r="E25" s="220"/>
      <c r="F25" s="288">
        <v>4</v>
      </c>
      <c r="G25" s="289"/>
      <c r="H25" s="289"/>
      <c r="I25" s="290"/>
      <c r="J25" s="218">
        <v>6</v>
      </c>
      <c r="K25" s="219"/>
      <c r="L25" s="219"/>
      <c r="M25" s="220"/>
      <c r="N25" s="218">
        <v>4</v>
      </c>
      <c r="O25" s="219"/>
      <c r="P25" s="219"/>
      <c r="Q25" s="219"/>
      <c r="R25" s="220"/>
      <c r="S25" s="218">
        <v>6</v>
      </c>
      <c r="T25" s="219"/>
      <c r="U25" s="218">
        <v>4</v>
      </c>
      <c r="V25" s="219"/>
      <c r="W25" s="219"/>
      <c r="X25" s="220"/>
      <c r="Y25" s="218">
        <v>6</v>
      </c>
      <c r="Z25" s="219"/>
      <c r="AA25" s="220"/>
    </row>
    <row r="26" spans="2:27" ht="23.25" customHeight="1">
      <c r="B26" s="24" t="s">
        <v>199</v>
      </c>
      <c r="C26" s="178"/>
      <c r="D26" s="174"/>
      <c r="E26" s="175"/>
      <c r="F26" s="107"/>
      <c r="G26" s="107"/>
      <c r="H26" s="107"/>
      <c r="I26" s="108"/>
      <c r="J26" s="172"/>
      <c r="K26" s="172"/>
      <c r="L26" s="172"/>
      <c r="M26" s="173"/>
      <c r="N26" s="172"/>
      <c r="O26" s="172"/>
      <c r="P26" s="172"/>
      <c r="Q26" s="172"/>
      <c r="R26" s="173"/>
      <c r="S26" s="172"/>
      <c r="T26" s="173"/>
      <c r="U26" s="171"/>
      <c r="V26" s="172"/>
      <c r="W26" s="172"/>
      <c r="X26" s="173"/>
      <c r="Y26" s="172"/>
      <c r="Z26" s="172"/>
      <c r="AA26" s="173"/>
    </row>
    <row r="27" spans="2:27" ht="23.25" customHeight="1">
      <c r="B27" s="2" t="s">
        <v>16</v>
      </c>
      <c r="C27" s="188"/>
      <c r="D27" s="218" t="s">
        <v>179</v>
      </c>
      <c r="E27" s="220"/>
      <c r="F27" s="288" t="s">
        <v>179</v>
      </c>
      <c r="G27" s="289"/>
      <c r="H27" s="289"/>
      <c r="I27" s="290"/>
      <c r="J27" s="218" t="s">
        <v>179</v>
      </c>
      <c r="K27" s="219"/>
      <c r="L27" s="219"/>
      <c r="M27" s="220"/>
      <c r="N27" s="218" t="s">
        <v>179</v>
      </c>
      <c r="O27" s="219"/>
      <c r="P27" s="219"/>
      <c r="Q27" s="219"/>
      <c r="R27" s="220"/>
      <c r="S27" s="218" t="s">
        <v>179</v>
      </c>
      <c r="T27" s="220"/>
      <c r="U27" s="218" t="s">
        <v>179</v>
      </c>
      <c r="V27" s="219"/>
      <c r="W27" s="219"/>
      <c r="X27" s="220"/>
      <c r="Y27" s="218" t="s">
        <v>179</v>
      </c>
      <c r="Z27" s="219"/>
      <c r="AA27" s="220"/>
    </row>
    <row r="28" spans="2:27" ht="23.25" customHeight="1">
      <c r="B28" s="157" t="s">
        <v>122</v>
      </c>
      <c r="C28" s="188"/>
      <c r="D28" s="218" t="s">
        <v>180</v>
      </c>
      <c r="E28" s="220"/>
      <c r="F28" s="218" t="s">
        <v>180</v>
      </c>
      <c r="G28" s="219"/>
      <c r="H28" s="219"/>
      <c r="I28" s="220"/>
      <c r="J28" s="218" t="s">
        <v>180</v>
      </c>
      <c r="K28" s="219"/>
      <c r="L28" s="219"/>
      <c r="M28" s="220"/>
      <c r="N28" s="218" t="s">
        <v>180</v>
      </c>
      <c r="O28" s="219"/>
      <c r="P28" s="219"/>
      <c r="Q28" s="219"/>
      <c r="R28" s="220"/>
      <c r="S28" s="218" t="s">
        <v>180</v>
      </c>
      <c r="T28" s="220"/>
      <c r="U28" s="218" t="s">
        <v>180</v>
      </c>
      <c r="V28" s="219"/>
      <c r="W28" s="219"/>
      <c r="X28" s="220"/>
      <c r="Y28" s="218" t="s">
        <v>180</v>
      </c>
      <c r="Z28" s="219"/>
      <c r="AA28" s="220"/>
    </row>
    <row r="29" spans="2:27" ht="23.25" customHeight="1">
      <c r="B29" s="157" t="s">
        <v>198</v>
      </c>
      <c r="C29" s="188"/>
      <c r="D29" s="218">
        <v>3</v>
      </c>
      <c r="E29" s="220"/>
      <c r="F29" s="288">
        <v>4</v>
      </c>
      <c r="G29" s="289"/>
      <c r="H29" s="289"/>
      <c r="I29" s="290"/>
      <c r="J29" s="269">
        <v>6</v>
      </c>
      <c r="K29" s="271"/>
      <c r="L29" s="271"/>
      <c r="M29" s="270"/>
      <c r="N29" s="218">
        <v>4</v>
      </c>
      <c r="O29" s="219"/>
      <c r="P29" s="219"/>
      <c r="Q29" s="219"/>
      <c r="R29" s="220"/>
      <c r="S29" s="218">
        <v>6</v>
      </c>
      <c r="T29" s="220"/>
      <c r="U29" s="218">
        <v>4</v>
      </c>
      <c r="V29" s="219"/>
      <c r="W29" s="219"/>
      <c r="X29" s="220"/>
      <c r="Y29" s="218">
        <v>6</v>
      </c>
      <c r="Z29" s="219"/>
      <c r="AA29" s="220"/>
    </row>
    <row r="30" spans="2:27" ht="23.25" customHeight="1">
      <c r="B30" s="24" t="s">
        <v>200</v>
      </c>
      <c r="C30" s="178"/>
      <c r="D30" s="172"/>
      <c r="E30" s="172"/>
      <c r="F30" s="179"/>
      <c r="G30" s="180"/>
      <c r="H30" s="180"/>
      <c r="I30" s="181"/>
      <c r="J30" s="174"/>
      <c r="K30" s="174"/>
      <c r="L30" s="174"/>
      <c r="M30" s="175"/>
      <c r="N30" s="172"/>
      <c r="O30" s="172"/>
      <c r="P30" s="172"/>
      <c r="Q30" s="172"/>
      <c r="R30" s="173"/>
      <c r="S30" s="172"/>
      <c r="T30" s="173"/>
      <c r="U30" s="172"/>
      <c r="V30" s="172"/>
      <c r="W30" s="172"/>
      <c r="X30" s="173"/>
      <c r="Y30" s="172"/>
      <c r="Z30" s="172"/>
      <c r="AA30" s="173"/>
    </row>
    <row r="31" spans="2:27" ht="23.25" customHeight="1">
      <c r="B31" s="2" t="s">
        <v>16</v>
      </c>
      <c r="C31" s="188"/>
      <c r="D31" s="218" t="s">
        <v>182</v>
      </c>
      <c r="E31" s="220"/>
      <c r="F31" s="288" t="s">
        <v>182</v>
      </c>
      <c r="G31" s="289"/>
      <c r="H31" s="289"/>
      <c r="I31" s="290"/>
      <c r="J31" s="218" t="s">
        <v>182</v>
      </c>
      <c r="K31" s="219"/>
      <c r="L31" s="219"/>
      <c r="M31" s="220"/>
      <c r="N31" s="218" t="s">
        <v>182</v>
      </c>
      <c r="O31" s="219"/>
      <c r="P31" s="219"/>
      <c r="Q31" s="219"/>
      <c r="R31" s="220"/>
      <c r="S31" s="218" t="s">
        <v>182</v>
      </c>
      <c r="T31" s="220"/>
      <c r="U31" s="218" t="s">
        <v>182</v>
      </c>
      <c r="V31" s="219"/>
      <c r="W31" s="219"/>
      <c r="X31" s="220"/>
      <c r="Y31" s="218" t="s">
        <v>182</v>
      </c>
      <c r="Z31" s="219"/>
      <c r="AA31" s="220"/>
    </row>
    <row r="32" spans="2:27" ht="23.25" customHeight="1">
      <c r="B32" s="157" t="s">
        <v>198</v>
      </c>
      <c r="C32" s="188"/>
      <c r="D32" s="218">
        <v>3</v>
      </c>
      <c r="E32" s="220"/>
      <c r="F32" s="288">
        <v>4</v>
      </c>
      <c r="G32" s="289"/>
      <c r="H32" s="289"/>
      <c r="I32" s="290"/>
      <c r="J32" s="269">
        <v>6</v>
      </c>
      <c r="K32" s="271"/>
      <c r="L32" s="271"/>
      <c r="M32" s="270"/>
      <c r="N32" s="218">
        <v>4</v>
      </c>
      <c r="O32" s="219"/>
      <c r="P32" s="219"/>
      <c r="Q32" s="219"/>
      <c r="R32" s="220"/>
      <c r="S32" s="218">
        <v>6</v>
      </c>
      <c r="T32" s="220"/>
      <c r="U32" s="218">
        <v>4</v>
      </c>
      <c r="V32" s="219"/>
      <c r="W32" s="219"/>
      <c r="X32" s="220"/>
      <c r="Y32" s="218">
        <v>6</v>
      </c>
      <c r="Z32" s="219"/>
      <c r="AA32" s="220"/>
    </row>
    <row r="33" spans="2:27" ht="23.25" customHeight="1">
      <c r="B33" s="24" t="s">
        <v>201</v>
      </c>
      <c r="C33" s="177"/>
      <c r="D33" s="218"/>
      <c r="E33" s="220"/>
      <c r="F33" s="179"/>
      <c r="G33" s="180"/>
      <c r="H33" s="180"/>
      <c r="I33" s="181"/>
      <c r="J33" s="174"/>
      <c r="K33" s="174"/>
      <c r="L33" s="174"/>
      <c r="M33" s="175"/>
      <c r="N33" s="172"/>
      <c r="O33" s="172"/>
      <c r="P33" s="172"/>
      <c r="Q33" s="172"/>
      <c r="R33" s="173"/>
      <c r="S33" s="172"/>
      <c r="T33" s="173"/>
      <c r="U33" s="171"/>
      <c r="V33" s="172"/>
      <c r="W33" s="172"/>
      <c r="X33" s="172"/>
      <c r="Y33" s="171"/>
      <c r="Z33" s="172"/>
      <c r="AA33" s="173"/>
    </row>
    <row r="34" spans="2:27" ht="23.25" customHeight="1">
      <c r="B34" s="2" t="s">
        <v>16</v>
      </c>
      <c r="C34" s="196"/>
      <c r="D34" s="192" t="s">
        <v>178</v>
      </c>
      <c r="E34" s="175" t="s">
        <v>215</v>
      </c>
      <c r="F34" s="93" t="s">
        <v>178</v>
      </c>
      <c r="G34" s="304" t="s">
        <v>215</v>
      </c>
      <c r="H34" s="271"/>
      <c r="I34" s="270"/>
      <c r="J34" s="192" t="s">
        <v>178</v>
      </c>
      <c r="K34" s="304" t="s">
        <v>215</v>
      </c>
      <c r="L34" s="271"/>
      <c r="M34" s="270"/>
      <c r="N34" s="218" t="s">
        <v>178</v>
      </c>
      <c r="O34" s="219"/>
      <c r="P34" s="219"/>
      <c r="Q34" s="219"/>
      <c r="R34" s="220"/>
      <c r="S34" s="218" t="s">
        <v>178</v>
      </c>
      <c r="T34" s="220"/>
      <c r="U34" s="218" t="s">
        <v>178</v>
      </c>
      <c r="V34" s="219"/>
      <c r="W34" s="219"/>
      <c r="X34" s="220"/>
      <c r="Y34" s="218" t="s">
        <v>178</v>
      </c>
      <c r="Z34" s="219"/>
      <c r="AA34" s="220"/>
    </row>
    <row r="35" spans="2:27" ht="23.25" customHeight="1">
      <c r="B35" s="157" t="s">
        <v>122</v>
      </c>
      <c r="C35" s="196"/>
      <c r="D35" s="218" t="s">
        <v>183</v>
      </c>
      <c r="E35" s="220"/>
      <c r="F35" s="288" t="s">
        <v>183</v>
      </c>
      <c r="G35" s="289"/>
      <c r="H35" s="289"/>
      <c r="I35" s="290"/>
      <c r="J35" s="218" t="s">
        <v>183</v>
      </c>
      <c r="K35" s="219"/>
      <c r="L35" s="219"/>
      <c r="M35" s="220"/>
      <c r="N35" s="218" t="s">
        <v>184</v>
      </c>
      <c r="O35" s="219"/>
      <c r="P35" s="219"/>
      <c r="Q35" s="219"/>
      <c r="R35" s="220"/>
      <c r="S35" s="218" t="s">
        <v>184</v>
      </c>
      <c r="T35" s="219"/>
      <c r="U35" s="218" t="s">
        <v>184</v>
      </c>
      <c r="V35" s="219"/>
      <c r="W35" s="219"/>
      <c r="X35" s="220"/>
      <c r="Y35" s="218" t="s">
        <v>184</v>
      </c>
      <c r="Z35" s="219"/>
      <c r="AA35" s="220"/>
    </row>
    <row r="36" spans="2:27" ht="23.25" customHeight="1">
      <c r="B36" s="24" t="s">
        <v>202</v>
      </c>
      <c r="C36" s="177"/>
      <c r="D36" s="172"/>
      <c r="E36" s="173"/>
      <c r="F36" s="180"/>
      <c r="G36" s="180"/>
      <c r="H36" s="180"/>
      <c r="I36" s="181"/>
      <c r="J36" s="174"/>
      <c r="K36" s="174"/>
      <c r="L36" s="174"/>
      <c r="M36" s="175"/>
      <c r="N36" s="172"/>
      <c r="O36" s="172"/>
      <c r="P36" s="172"/>
      <c r="Q36" s="172"/>
      <c r="R36" s="173"/>
      <c r="S36" s="172"/>
      <c r="T36" s="173"/>
      <c r="U36" s="172"/>
      <c r="V36" s="172"/>
      <c r="W36" s="172"/>
      <c r="X36" s="173"/>
      <c r="Y36" s="172"/>
      <c r="Z36" s="172"/>
      <c r="AA36" s="173"/>
    </row>
    <row r="37" spans="2:27" ht="23.25" customHeight="1">
      <c r="B37" s="2" t="s">
        <v>16</v>
      </c>
      <c r="C37" s="188"/>
      <c r="D37" s="218" t="s">
        <v>185</v>
      </c>
      <c r="E37" s="220"/>
      <c r="F37" s="288" t="s">
        <v>185</v>
      </c>
      <c r="G37" s="289"/>
      <c r="H37" s="289"/>
      <c r="I37" s="290"/>
      <c r="J37" s="269" t="s">
        <v>185</v>
      </c>
      <c r="K37" s="271"/>
      <c r="L37" s="271"/>
      <c r="M37" s="270"/>
      <c r="N37" s="218" t="s">
        <v>185</v>
      </c>
      <c r="O37" s="219"/>
      <c r="P37" s="219"/>
      <c r="Q37" s="219"/>
      <c r="R37" s="220"/>
      <c r="S37" s="218" t="s">
        <v>185</v>
      </c>
      <c r="T37" s="220"/>
      <c r="U37" s="218" t="s">
        <v>185</v>
      </c>
      <c r="V37" s="219"/>
      <c r="W37" s="219"/>
      <c r="X37" s="220"/>
      <c r="Y37" s="218" t="s">
        <v>185</v>
      </c>
      <c r="Z37" s="219"/>
      <c r="AA37" s="220"/>
    </row>
    <row r="38" spans="2:27" ht="23.25" customHeight="1">
      <c r="B38" s="157" t="s">
        <v>122</v>
      </c>
      <c r="C38" s="188"/>
      <c r="D38" s="192" t="s">
        <v>186</v>
      </c>
      <c r="E38" s="175" t="s">
        <v>216</v>
      </c>
      <c r="F38" s="93" t="s">
        <v>186</v>
      </c>
      <c r="G38" s="304" t="s">
        <v>216</v>
      </c>
      <c r="H38" s="271"/>
      <c r="I38" s="270"/>
      <c r="J38" s="308" t="s">
        <v>186</v>
      </c>
      <c r="K38" s="309"/>
      <c r="L38" s="310"/>
      <c r="M38" s="193" t="s">
        <v>216</v>
      </c>
      <c r="N38" s="218" t="s">
        <v>187</v>
      </c>
      <c r="O38" s="219"/>
      <c r="P38" s="219"/>
      <c r="Q38" s="219"/>
      <c r="R38" s="220"/>
      <c r="S38" s="218" t="s">
        <v>187</v>
      </c>
      <c r="T38" s="220"/>
      <c r="U38" s="218" t="s">
        <v>187</v>
      </c>
      <c r="V38" s="219"/>
      <c r="W38" s="219"/>
      <c r="X38" s="220"/>
      <c r="Y38" s="218" t="s">
        <v>187</v>
      </c>
      <c r="Z38" s="219"/>
      <c r="AA38" s="220"/>
    </row>
    <row r="39" spans="2:27" ht="23.25" customHeight="1">
      <c r="B39" s="157" t="s">
        <v>198</v>
      </c>
      <c r="C39" s="188"/>
      <c r="D39" s="218">
        <v>3</v>
      </c>
      <c r="E39" s="220"/>
      <c r="F39" s="288">
        <v>4</v>
      </c>
      <c r="G39" s="289"/>
      <c r="H39" s="289"/>
      <c r="I39" s="290"/>
      <c r="J39" s="269">
        <v>6</v>
      </c>
      <c r="K39" s="271"/>
      <c r="L39" s="271"/>
      <c r="M39" s="270"/>
      <c r="N39" s="218">
        <v>4</v>
      </c>
      <c r="O39" s="219"/>
      <c r="P39" s="219"/>
      <c r="Q39" s="219"/>
      <c r="R39" s="220"/>
      <c r="S39" s="218">
        <v>6</v>
      </c>
      <c r="T39" s="220"/>
      <c r="U39" s="218">
        <v>4</v>
      </c>
      <c r="V39" s="219"/>
      <c r="W39" s="219"/>
      <c r="X39" s="220"/>
      <c r="Y39" s="218">
        <v>6</v>
      </c>
      <c r="Z39" s="219"/>
      <c r="AA39" s="220"/>
    </row>
    <row r="40" spans="2:27" ht="23.25" customHeight="1">
      <c r="B40" s="22" t="s">
        <v>203</v>
      </c>
      <c r="C40" s="17"/>
      <c r="D40" s="160"/>
      <c r="E40" s="161"/>
      <c r="F40" s="160"/>
      <c r="G40" s="161"/>
      <c r="H40" s="161"/>
      <c r="I40" s="161"/>
      <c r="J40" s="19"/>
      <c r="K40" s="21"/>
      <c r="L40" s="21"/>
      <c r="M40" s="18"/>
      <c r="N40" s="19"/>
      <c r="O40" s="21"/>
      <c r="P40" s="20"/>
      <c r="Q40" s="20"/>
      <c r="R40" s="18"/>
      <c r="S40" s="21"/>
      <c r="T40" s="18"/>
      <c r="U40" s="31"/>
      <c r="V40" s="21"/>
      <c r="W40" s="32"/>
      <c r="X40" s="18"/>
      <c r="Y40" s="19"/>
      <c r="Z40" s="21"/>
      <c r="AA40" s="18"/>
    </row>
    <row r="41" spans="2:27" ht="23.25" customHeight="1">
      <c r="B41" s="3" t="s">
        <v>130</v>
      </c>
      <c r="C41" s="198" t="s">
        <v>11</v>
      </c>
      <c r="D41" s="305" t="s">
        <v>188</v>
      </c>
      <c r="E41" s="306"/>
      <c r="F41" s="305" t="s">
        <v>188</v>
      </c>
      <c r="G41" s="307"/>
      <c r="H41" s="307"/>
      <c r="I41" s="306"/>
      <c r="J41" s="283" t="s">
        <v>188</v>
      </c>
      <c r="K41" s="287"/>
      <c r="L41" s="287"/>
      <c r="M41" s="284"/>
      <c r="N41" s="283" t="s">
        <v>188</v>
      </c>
      <c r="O41" s="287"/>
      <c r="P41" s="287"/>
      <c r="Q41" s="287"/>
      <c r="R41" s="284"/>
      <c r="S41" s="283" t="s">
        <v>188</v>
      </c>
      <c r="T41" s="284"/>
      <c r="U41" s="283" t="s">
        <v>188</v>
      </c>
      <c r="V41" s="287"/>
      <c r="W41" s="287"/>
      <c r="X41" s="284"/>
      <c r="Y41" s="283" t="s">
        <v>188</v>
      </c>
      <c r="Z41" s="287"/>
      <c r="AA41" s="284"/>
    </row>
    <row r="42" spans="2:27" ht="23.25" customHeight="1">
      <c r="B42" s="49" t="s">
        <v>131</v>
      </c>
      <c r="C42" s="76" t="s">
        <v>47</v>
      </c>
      <c r="D42" s="283">
        <v>-3</v>
      </c>
      <c r="E42" s="284"/>
      <c r="F42" s="283">
        <v>-3</v>
      </c>
      <c r="G42" s="287"/>
      <c r="H42" s="287"/>
      <c r="I42" s="284"/>
      <c r="J42" s="283">
        <v>-3</v>
      </c>
      <c r="K42" s="287"/>
      <c r="L42" s="287"/>
      <c r="M42" s="284"/>
      <c r="N42" s="283">
        <v>-3</v>
      </c>
      <c r="O42" s="287"/>
      <c r="P42" s="287"/>
      <c r="Q42" s="287"/>
      <c r="R42" s="284"/>
      <c r="S42" s="283">
        <v>-3</v>
      </c>
      <c r="T42" s="284"/>
      <c r="U42" s="234">
        <v>-3</v>
      </c>
      <c r="V42" s="235"/>
      <c r="W42" s="235"/>
      <c r="X42" s="236"/>
      <c r="Y42" s="234">
        <v>-3</v>
      </c>
      <c r="Z42" s="235"/>
      <c r="AA42" s="236"/>
    </row>
    <row r="43" spans="2:27" ht="23.25" customHeight="1">
      <c r="B43" s="49" t="s">
        <v>132</v>
      </c>
      <c r="C43" s="76" t="s">
        <v>47</v>
      </c>
      <c r="D43" s="283">
        <v>-6</v>
      </c>
      <c r="E43" s="284"/>
      <c r="F43" s="283">
        <v>-6</v>
      </c>
      <c r="G43" s="287"/>
      <c r="H43" s="287"/>
      <c r="I43" s="284"/>
      <c r="J43" s="283">
        <v>-6</v>
      </c>
      <c r="K43" s="287"/>
      <c r="L43" s="287"/>
      <c r="M43" s="284"/>
      <c r="N43" s="283">
        <v>-6</v>
      </c>
      <c r="O43" s="287"/>
      <c r="P43" s="287"/>
      <c r="Q43" s="287"/>
      <c r="R43" s="284"/>
      <c r="S43" s="283">
        <v>-6</v>
      </c>
      <c r="T43" s="284"/>
      <c r="U43" s="283">
        <v>-6</v>
      </c>
      <c r="V43" s="287"/>
      <c r="W43" s="287"/>
      <c r="X43" s="284"/>
      <c r="Y43" s="283">
        <v>-6</v>
      </c>
      <c r="Z43" s="287"/>
      <c r="AA43" s="284"/>
    </row>
    <row r="44" spans="2:27" ht="23.25" customHeight="1">
      <c r="B44" s="186" t="s">
        <v>133</v>
      </c>
      <c r="C44" s="109" t="s">
        <v>11</v>
      </c>
      <c r="D44" s="283" t="s">
        <v>72</v>
      </c>
      <c r="E44" s="284"/>
      <c r="F44" s="283" t="s">
        <v>72</v>
      </c>
      <c r="G44" s="287"/>
      <c r="H44" s="287"/>
      <c r="I44" s="284"/>
      <c r="J44" s="283" t="s">
        <v>72</v>
      </c>
      <c r="K44" s="287"/>
      <c r="L44" s="287"/>
      <c r="M44" s="284"/>
      <c r="N44" s="283" t="s">
        <v>72</v>
      </c>
      <c r="O44" s="287"/>
      <c r="P44" s="287"/>
      <c r="Q44" s="287"/>
      <c r="R44" s="284"/>
      <c r="S44" s="283" t="s">
        <v>72</v>
      </c>
      <c r="T44" s="284"/>
      <c r="U44" s="283" t="s">
        <v>73</v>
      </c>
      <c r="V44" s="287"/>
      <c r="W44" s="287"/>
      <c r="X44" s="284"/>
      <c r="Y44" s="283" t="s">
        <v>73</v>
      </c>
      <c r="Z44" s="287"/>
      <c r="AA44" s="284"/>
    </row>
    <row r="45" spans="2:27" ht="23.25" customHeight="1">
      <c r="B45" s="49" t="s">
        <v>134</v>
      </c>
      <c r="C45" s="76" t="s">
        <v>18</v>
      </c>
      <c r="D45" s="283">
        <v>70</v>
      </c>
      <c r="E45" s="284"/>
      <c r="F45" s="283">
        <v>70</v>
      </c>
      <c r="G45" s="287"/>
      <c r="H45" s="287"/>
      <c r="I45" s="284"/>
      <c r="J45" s="283">
        <v>70</v>
      </c>
      <c r="K45" s="287"/>
      <c r="L45" s="287"/>
      <c r="M45" s="284"/>
      <c r="N45" s="283">
        <v>70</v>
      </c>
      <c r="O45" s="287"/>
      <c r="P45" s="287"/>
      <c r="Q45" s="287"/>
      <c r="R45" s="284"/>
      <c r="S45" s="283">
        <v>70</v>
      </c>
      <c r="T45" s="284"/>
      <c r="U45" s="283">
        <v>70</v>
      </c>
      <c r="V45" s="287"/>
      <c r="W45" s="287"/>
      <c r="X45" s="284"/>
      <c r="Y45" s="283">
        <v>70</v>
      </c>
      <c r="Z45" s="287"/>
      <c r="AA45" s="284"/>
    </row>
    <row r="46" spans="2:27" s="5" customFormat="1" ht="23.25" customHeight="1">
      <c r="B46" s="22" t="s">
        <v>135</v>
      </c>
      <c r="C46" s="17"/>
      <c r="D46" s="19"/>
      <c r="E46" s="20"/>
      <c r="F46" s="19"/>
      <c r="G46" s="20"/>
      <c r="H46" s="20"/>
      <c r="I46" s="20"/>
      <c r="J46" s="19"/>
      <c r="K46" s="21"/>
      <c r="L46" s="21"/>
      <c r="M46" s="18"/>
      <c r="N46" s="19"/>
      <c r="O46" s="21"/>
      <c r="P46" s="20"/>
      <c r="Q46" s="20"/>
      <c r="R46" s="18"/>
      <c r="S46" s="21"/>
      <c r="T46" s="18"/>
      <c r="U46" s="31"/>
      <c r="V46" s="21"/>
      <c r="W46" s="32"/>
      <c r="X46" s="18"/>
      <c r="Y46" s="19"/>
      <c r="Z46" s="21"/>
      <c r="AA46" s="18"/>
    </row>
    <row r="47" spans="2:27" ht="23.25" customHeight="1">
      <c r="B47" s="49" t="s">
        <v>136</v>
      </c>
      <c r="C47" s="198" t="s">
        <v>47</v>
      </c>
      <c r="D47" s="283">
        <v>20</v>
      </c>
      <c r="E47" s="284"/>
      <c r="F47" s="283">
        <v>20</v>
      </c>
      <c r="G47" s="287"/>
      <c r="H47" s="287"/>
      <c r="I47" s="284"/>
      <c r="J47" s="283">
        <v>20</v>
      </c>
      <c r="K47" s="287"/>
      <c r="L47" s="287"/>
      <c r="M47" s="284"/>
      <c r="N47" s="283">
        <v>20</v>
      </c>
      <c r="O47" s="287"/>
      <c r="P47" s="287"/>
      <c r="Q47" s="287"/>
      <c r="R47" s="284"/>
      <c r="S47" s="283">
        <v>20</v>
      </c>
      <c r="T47" s="284"/>
      <c r="U47" s="283">
        <v>20</v>
      </c>
      <c r="V47" s="287"/>
      <c r="W47" s="287"/>
      <c r="X47" s="284"/>
      <c r="Y47" s="283">
        <v>20</v>
      </c>
      <c r="Z47" s="287"/>
      <c r="AA47" s="284"/>
    </row>
    <row r="48" spans="2:27" ht="23.25" customHeight="1">
      <c r="B48" s="186" t="s">
        <v>137</v>
      </c>
      <c r="C48" s="198" t="s">
        <v>18</v>
      </c>
      <c r="D48" s="283">
        <v>730</v>
      </c>
      <c r="E48" s="284"/>
      <c r="F48" s="283">
        <v>730</v>
      </c>
      <c r="G48" s="287"/>
      <c r="H48" s="287"/>
      <c r="I48" s="284"/>
      <c r="J48" s="283">
        <v>730</v>
      </c>
      <c r="K48" s="287"/>
      <c r="L48" s="287"/>
      <c r="M48" s="284"/>
      <c r="N48" s="283">
        <v>730</v>
      </c>
      <c r="O48" s="287"/>
      <c r="P48" s="287"/>
      <c r="Q48" s="287"/>
      <c r="R48" s="284"/>
      <c r="S48" s="283">
        <v>730</v>
      </c>
      <c r="T48" s="284"/>
      <c r="U48" s="283">
        <v>730</v>
      </c>
      <c r="V48" s="287"/>
      <c r="W48" s="287"/>
      <c r="X48" s="284"/>
      <c r="Y48" s="283">
        <v>730</v>
      </c>
      <c r="Z48" s="287"/>
      <c r="AA48" s="284"/>
    </row>
    <row r="49" spans="2:27" s="5" customFormat="1" ht="23.25" customHeight="1">
      <c r="B49" s="22" t="s">
        <v>138</v>
      </c>
      <c r="C49" s="17"/>
      <c r="D49" s="19"/>
      <c r="E49" s="20"/>
      <c r="F49" s="19"/>
      <c r="G49" s="20"/>
      <c r="H49" s="20"/>
      <c r="I49" s="20"/>
      <c r="J49" s="19"/>
      <c r="K49" s="21"/>
      <c r="L49" s="21"/>
      <c r="M49" s="18"/>
      <c r="N49" s="19"/>
      <c r="O49" s="21"/>
      <c r="P49" s="20"/>
      <c r="Q49" s="20"/>
      <c r="R49" s="18"/>
      <c r="S49" s="21"/>
      <c r="T49" s="18"/>
      <c r="U49" s="31"/>
      <c r="V49" s="21"/>
      <c r="W49" s="32"/>
      <c r="X49" s="18"/>
      <c r="Y49" s="19"/>
      <c r="Z49" s="21"/>
      <c r="AA49" s="18"/>
    </row>
    <row r="50" spans="2:27" ht="23.25" customHeight="1">
      <c r="B50" s="3" t="s">
        <v>139</v>
      </c>
      <c r="C50" s="188" t="s">
        <v>11</v>
      </c>
      <c r="D50" s="234" t="s">
        <v>61</v>
      </c>
      <c r="E50" s="236"/>
      <c r="F50" s="234" t="s">
        <v>61</v>
      </c>
      <c r="G50" s="235"/>
      <c r="H50" s="235"/>
      <c r="I50" s="236"/>
      <c r="J50" s="234" t="s">
        <v>61</v>
      </c>
      <c r="K50" s="235"/>
      <c r="L50" s="235"/>
      <c r="M50" s="236"/>
      <c r="N50" s="234" t="s">
        <v>61</v>
      </c>
      <c r="O50" s="235"/>
      <c r="P50" s="235"/>
      <c r="Q50" s="235"/>
      <c r="R50" s="236"/>
      <c r="S50" s="234" t="s">
        <v>61</v>
      </c>
      <c r="T50" s="236"/>
      <c r="U50" s="283" t="s">
        <v>61</v>
      </c>
      <c r="V50" s="287"/>
      <c r="W50" s="287"/>
      <c r="X50" s="284"/>
      <c r="Y50" s="283" t="s">
        <v>61</v>
      </c>
      <c r="Z50" s="287"/>
      <c r="AA50" s="284"/>
    </row>
    <row r="51" spans="2:27" ht="23.25" customHeight="1">
      <c r="B51" s="3" t="s">
        <v>140</v>
      </c>
      <c r="C51" s="188" t="s">
        <v>11</v>
      </c>
      <c r="D51" s="285" t="s">
        <v>189</v>
      </c>
      <c r="E51" s="286"/>
      <c r="F51" s="234" t="s">
        <v>189</v>
      </c>
      <c r="G51" s="235"/>
      <c r="H51" s="235"/>
      <c r="I51" s="236"/>
      <c r="J51" s="234" t="s">
        <v>189</v>
      </c>
      <c r="K51" s="235"/>
      <c r="L51" s="235"/>
      <c r="M51" s="236"/>
      <c r="N51" s="234" t="s">
        <v>189</v>
      </c>
      <c r="O51" s="235"/>
      <c r="P51" s="235"/>
      <c r="Q51" s="235"/>
      <c r="R51" s="236"/>
      <c r="S51" s="234" t="s">
        <v>189</v>
      </c>
      <c r="T51" s="236"/>
      <c r="U51" s="224" t="s">
        <v>189</v>
      </c>
      <c r="V51" s="225"/>
      <c r="W51" s="225"/>
      <c r="X51" s="226"/>
      <c r="Y51" s="224" t="s">
        <v>189</v>
      </c>
      <c r="Z51" s="225"/>
      <c r="AA51" s="226"/>
    </row>
    <row r="52" spans="2:27" ht="23.25" customHeight="1">
      <c r="B52" s="3" t="s">
        <v>133</v>
      </c>
      <c r="C52" s="41" t="s">
        <v>213</v>
      </c>
      <c r="D52" s="191" t="s">
        <v>66</v>
      </c>
      <c r="E52" s="190" t="s">
        <v>50</v>
      </c>
      <c r="F52" s="191" t="s">
        <v>66</v>
      </c>
      <c r="G52" s="282" t="s">
        <v>50</v>
      </c>
      <c r="H52" s="282"/>
      <c r="I52" s="281"/>
      <c r="J52" s="280" t="s">
        <v>66</v>
      </c>
      <c r="K52" s="282"/>
      <c r="L52" s="282"/>
      <c r="M52" s="190" t="s">
        <v>50</v>
      </c>
      <c r="N52" s="280" t="s">
        <v>66</v>
      </c>
      <c r="O52" s="282"/>
      <c r="P52" s="282"/>
      <c r="Q52" s="282" t="s">
        <v>50</v>
      </c>
      <c r="R52" s="281"/>
      <c r="S52" s="280" t="s">
        <v>66</v>
      </c>
      <c r="T52" s="281"/>
      <c r="U52" s="224" t="s">
        <v>50</v>
      </c>
      <c r="V52" s="225"/>
      <c r="W52" s="225"/>
      <c r="X52" s="226"/>
      <c r="Y52" s="224" t="s">
        <v>50</v>
      </c>
      <c r="Z52" s="225"/>
      <c r="AA52" s="226"/>
    </row>
    <row r="53" spans="2:27" ht="23.25" customHeight="1">
      <c r="B53" s="3" t="s">
        <v>141</v>
      </c>
      <c r="C53" s="188" t="s">
        <v>192</v>
      </c>
      <c r="D53" s="234">
        <v>250</v>
      </c>
      <c r="E53" s="236"/>
      <c r="F53" s="234">
        <v>250</v>
      </c>
      <c r="G53" s="235"/>
      <c r="H53" s="235"/>
      <c r="I53" s="236"/>
      <c r="J53" s="234">
        <v>250</v>
      </c>
      <c r="K53" s="235"/>
      <c r="L53" s="235"/>
      <c r="M53" s="236"/>
      <c r="N53" s="234">
        <v>250</v>
      </c>
      <c r="O53" s="235"/>
      <c r="P53" s="235"/>
      <c r="Q53" s="235"/>
      <c r="R53" s="236"/>
      <c r="S53" s="234">
        <v>250</v>
      </c>
      <c r="T53" s="236"/>
      <c r="U53" s="277">
        <v>250</v>
      </c>
      <c r="V53" s="278"/>
      <c r="W53" s="278"/>
      <c r="X53" s="279"/>
      <c r="Y53" s="277">
        <v>250</v>
      </c>
      <c r="Z53" s="278"/>
      <c r="AA53" s="279"/>
    </row>
    <row r="54" spans="2:27" ht="23.25" customHeight="1">
      <c r="B54" s="49" t="s">
        <v>204</v>
      </c>
      <c r="C54" s="15" t="s">
        <v>48</v>
      </c>
      <c r="D54" s="11">
        <f>185/0.736</f>
        <v>251.35869565217391</v>
      </c>
      <c r="E54" s="44">
        <v>244</v>
      </c>
      <c r="F54" s="45">
        <f>177/0.736</f>
        <v>240.48913043478262</v>
      </c>
      <c r="G54" s="44">
        <v>257</v>
      </c>
      <c r="H54" s="44">
        <v>230</v>
      </c>
      <c r="I54" s="44">
        <v>233</v>
      </c>
      <c r="J54" s="43">
        <f>180/0.736</f>
        <v>244.56521739130434</v>
      </c>
      <c r="K54" s="47">
        <f>170/0.736</f>
        <v>230.97826086956522</v>
      </c>
      <c r="L54" s="47">
        <f>176/0.736</f>
        <v>239.13043478260869</v>
      </c>
      <c r="M54" s="48">
        <v>246.5</v>
      </c>
      <c r="N54" s="43">
        <v>233.9</v>
      </c>
      <c r="O54" s="47">
        <f>((234-212)/2)+212</f>
        <v>223</v>
      </c>
      <c r="P54" s="44">
        <v>233.9</v>
      </c>
      <c r="Q54" s="44">
        <v>255</v>
      </c>
      <c r="R54" s="48">
        <v>247</v>
      </c>
      <c r="S54" s="47">
        <f>179/0.736</f>
        <v>243.20652173913044</v>
      </c>
      <c r="T54" s="48">
        <v>212</v>
      </c>
      <c r="U54" s="103">
        <v>250</v>
      </c>
      <c r="V54" s="47">
        <v>256.7</v>
      </c>
      <c r="W54" s="104">
        <v>254</v>
      </c>
      <c r="X54" s="48">
        <v>247.9</v>
      </c>
      <c r="Y54" s="43">
        <v>220</v>
      </c>
      <c r="Z54" s="47">
        <v>267</v>
      </c>
      <c r="AA54" s="48">
        <v>255</v>
      </c>
    </row>
    <row r="55" spans="2:27" ht="23.25" customHeight="1">
      <c r="B55" s="49" t="s">
        <v>205</v>
      </c>
      <c r="C55" s="15" t="s">
        <v>48</v>
      </c>
      <c r="D55" s="11">
        <f>185/0.736</f>
        <v>251.35869565217391</v>
      </c>
      <c r="E55" s="44">
        <v>215</v>
      </c>
      <c r="F55" s="45">
        <f>172/0.736</f>
        <v>233.69565217391306</v>
      </c>
      <c r="G55" s="44">
        <v>220</v>
      </c>
      <c r="H55" s="44">
        <v>218</v>
      </c>
      <c r="I55" s="44">
        <v>224</v>
      </c>
      <c r="J55" s="43">
        <v>245</v>
      </c>
      <c r="K55" s="47">
        <f>160/0.736</f>
        <v>217.39130434782609</v>
      </c>
      <c r="L55" s="47">
        <f>165/0.736</f>
        <v>224.18478260869566</v>
      </c>
      <c r="M55" s="48">
        <v>220</v>
      </c>
      <c r="N55" s="43">
        <v>231</v>
      </c>
      <c r="O55" s="47">
        <f>((234-212)/2)+212</f>
        <v>223</v>
      </c>
      <c r="P55" s="44">
        <v>224.4</v>
      </c>
      <c r="Q55" s="44">
        <v>232</v>
      </c>
      <c r="R55" s="48">
        <v>220</v>
      </c>
      <c r="S55" s="47">
        <f>160/0.736</f>
        <v>217.39130434782609</v>
      </c>
      <c r="T55" s="48">
        <v>204</v>
      </c>
      <c r="U55" s="103">
        <v>220</v>
      </c>
      <c r="V55" s="47">
        <v>232.8</v>
      </c>
      <c r="W55" s="104">
        <v>212</v>
      </c>
      <c r="X55" s="48">
        <v>235</v>
      </c>
      <c r="Y55" s="43">
        <v>200</v>
      </c>
      <c r="Z55" s="47">
        <v>227</v>
      </c>
      <c r="AA55" s="48">
        <v>225</v>
      </c>
    </row>
    <row r="56" spans="2:27" ht="23.25" customHeight="1">
      <c r="B56" s="7" t="s">
        <v>142</v>
      </c>
      <c r="C56" s="188" t="s">
        <v>2</v>
      </c>
      <c r="D56" s="234" t="s">
        <v>49</v>
      </c>
      <c r="E56" s="236"/>
      <c r="F56" s="234" t="s">
        <v>49</v>
      </c>
      <c r="G56" s="235"/>
      <c r="H56" s="235"/>
      <c r="I56" s="236"/>
      <c r="J56" s="234" t="s">
        <v>49</v>
      </c>
      <c r="K56" s="235"/>
      <c r="L56" s="235"/>
      <c r="M56" s="236"/>
      <c r="N56" s="234" t="s">
        <v>49</v>
      </c>
      <c r="O56" s="235"/>
      <c r="P56" s="235"/>
      <c r="Q56" s="235"/>
      <c r="R56" s="236"/>
      <c r="S56" s="234" t="s">
        <v>49</v>
      </c>
      <c r="T56" s="236"/>
      <c r="U56" s="274" t="s">
        <v>49</v>
      </c>
      <c r="V56" s="275"/>
      <c r="W56" s="275"/>
      <c r="X56" s="273"/>
      <c r="Y56" s="274" t="s">
        <v>49</v>
      </c>
      <c r="Z56" s="275"/>
      <c r="AA56" s="273"/>
    </row>
    <row r="57" spans="2:27" ht="23.25" customHeight="1">
      <c r="B57" s="22" t="s">
        <v>12</v>
      </c>
      <c r="C57" s="17"/>
      <c r="D57" s="19"/>
      <c r="E57" s="20"/>
      <c r="F57" s="19"/>
      <c r="G57" s="20"/>
      <c r="H57" s="20"/>
      <c r="I57" s="20"/>
      <c r="J57" s="19"/>
      <c r="K57" s="21"/>
      <c r="L57" s="21"/>
      <c r="M57" s="18"/>
      <c r="N57" s="19"/>
      <c r="O57" s="21"/>
      <c r="P57" s="20"/>
      <c r="Q57" s="20"/>
      <c r="R57" s="18"/>
      <c r="S57" s="21"/>
      <c r="T57" s="18"/>
      <c r="U57" s="31"/>
      <c r="V57" s="21"/>
      <c r="W57" s="32"/>
      <c r="X57" s="18"/>
      <c r="Y57" s="19"/>
      <c r="Z57" s="21"/>
      <c r="AA57" s="18"/>
    </row>
    <row r="58" spans="2:27" ht="23.25" customHeight="1">
      <c r="B58" s="7" t="s">
        <v>144</v>
      </c>
      <c r="C58" s="188" t="s">
        <v>11</v>
      </c>
      <c r="D58" s="58" t="s">
        <v>58</v>
      </c>
      <c r="E58" s="197" t="s">
        <v>67</v>
      </c>
      <c r="F58" s="58" t="s">
        <v>68</v>
      </c>
      <c r="G58" s="197" t="s">
        <v>67</v>
      </c>
      <c r="H58" s="197" t="s">
        <v>58</v>
      </c>
      <c r="I58" s="197" t="s">
        <v>58</v>
      </c>
      <c r="J58" s="58" t="s">
        <v>58</v>
      </c>
      <c r="K58" s="59" t="s">
        <v>58</v>
      </c>
      <c r="L58" s="59" t="s">
        <v>58</v>
      </c>
      <c r="M58" s="60" t="s">
        <v>58</v>
      </c>
      <c r="N58" s="58" t="s">
        <v>68</v>
      </c>
      <c r="O58" s="59" t="s">
        <v>68</v>
      </c>
      <c r="P58" s="59" t="s">
        <v>68</v>
      </c>
      <c r="Q58" s="59" t="s">
        <v>58</v>
      </c>
      <c r="R58" s="60" t="s">
        <v>58</v>
      </c>
      <c r="S58" s="59" t="s">
        <v>58</v>
      </c>
      <c r="T58" s="60" t="s">
        <v>58</v>
      </c>
      <c r="U58" s="221" t="s">
        <v>58</v>
      </c>
      <c r="V58" s="222"/>
      <c r="W58" s="222"/>
      <c r="X58" s="223"/>
      <c r="Y58" s="58" t="s">
        <v>58</v>
      </c>
      <c r="Z58" s="227" t="s">
        <v>58</v>
      </c>
      <c r="AA58" s="223"/>
    </row>
    <row r="59" spans="2:27" ht="23.25" customHeight="1">
      <c r="B59" s="7" t="s">
        <v>145</v>
      </c>
      <c r="C59" s="188" t="s">
        <v>11</v>
      </c>
      <c r="D59" s="274" t="s">
        <v>190</v>
      </c>
      <c r="E59" s="273"/>
      <c r="F59" s="274" t="s">
        <v>190</v>
      </c>
      <c r="G59" s="276"/>
      <c r="H59" s="272" t="s">
        <v>217</v>
      </c>
      <c r="I59" s="273"/>
      <c r="J59" s="274" t="s">
        <v>190</v>
      </c>
      <c r="K59" s="275"/>
      <c r="L59" s="276"/>
      <c r="M59" s="110" t="s">
        <v>26</v>
      </c>
      <c r="N59" s="274" t="s">
        <v>190</v>
      </c>
      <c r="O59" s="275"/>
      <c r="P59" s="275"/>
      <c r="Q59" s="275"/>
      <c r="R59" s="273"/>
      <c r="S59" s="274" t="s">
        <v>190</v>
      </c>
      <c r="T59" s="273"/>
      <c r="U59" s="274" t="s">
        <v>26</v>
      </c>
      <c r="V59" s="275"/>
      <c r="W59" s="275"/>
      <c r="X59" s="273"/>
      <c r="Y59" s="77" t="s">
        <v>190</v>
      </c>
      <c r="Z59" s="272" t="s">
        <v>26</v>
      </c>
      <c r="AA59" s="273"/>
    </row>
    <row r="60" spans="2:27" ht="23.25" customHeight="1">
      <c r="B60" s="22" t="s">
        <v>147</v>
      </c>
      <c r="C60" s="17"/>
      <c r="D60" s="19"/>
      <c r="E60" s="20"/>
      <c r="F60" s="19"/>
      <c r="G60" s="20"/>
      <c r="H60" s="20"/>
      <c r="I60" s="20"/>
      <c r="J60" s="19"/>
      <c r="K60" s="21"/>
      <c r="L60" s="21"/>
      <c r="M60" s="18"/>
      <c r="N60" s="19"/>
      <c r="O60" s="21"/>
      <c r="P60" s="20"/>
      <c r="Q60" s="20"/>
      <c r="R60" s="18"/>
      <c r="S60" s="21"/>
      <c r="T60" s="18"/>
      <c r="U60" s="31"/>
      <c r="V60" s="21"/>
      <c r="W60" s="32"/>
      <c r="X60" s="18"/>
      <c r="Y60" s="19"/>
      <c r="Z60" s="21"/>
      <c r="AA60" s="18"/>
    </row>
    <row r="61" spans="2:27" ht="23.25" customHeight="1">
      <c r="B61" s="186" t="s">
        <v>212</v>
      </c>
      <c r="C61" s="196" t="s">
        <v>48</v>
      </c>
      <c r="D61" s="269" t="s">
        <v>195</v>
      </c>
      <c r="E61" s="270"/>
      <c r="F61" s="269" t="s">
        <v>195</v>
      </c>
      <c r="G61" s="271"/>
      <c r="H61" s="271"/>
      <c r="I61" s="270"/>
      <c r="J61" s="224" t="s">
        <v>195</v>
      </c>
      <c r="K61" s="225"/>
      <c r="L61" s="225"/>
      <c r="M61" s="226"/>
      <c r="N61" s="269" t="s">
        <v>195</v>
      </c>
      <c r="O61" s="271"/>
      <c r="P61" s="271"/>
      <c r="Q61" s="271"/>
      <c r="R61" s="270"/>
      <c r="S61" s="267" t="s">
        <v>195</v>
      </c>
      <c r="T61" s="268"/>
      <c r="U61" s="237" t="s">
        <v>195</v>
      </c>
      <c r="V61" s="238"/>
      <c r="W61" s="238"/>
      <c r="X61" s="239"/>
      <c r="Y61" s="228" t="s">
        <v>219</v>
      </c>
      <c r="Z61" s="229"/>
      <c r="AA61" s="230"/>
    </row>
    <row r="62" spans="2:27" ht="23.25" customHeight="1">
      <c r="B62" s="3" t="s">
        <v>156</v>
      </c>
      <c r="C62" s="188" t="s">
        <v>11</v>
      </c>
      <c r="D62" s="192" t="s">
        <v>59</v>
      </c>
      <c r="E62" s="193" t="s">
        <v>60</v>
      </c>
      <c r="F62" s="192" t="s">
        <v>59</v>
      </c>
      <c r="G62" s="266" t="s">
        <v>60</v>
      </c>
      <c r="H62" s="266"/>
      <c r="I62" s="262"/>
      <c r="J62" s="261" t="s">
        <v>59</v>
      </c>
      <c r="K62" s="266"/>
      <c r="L62" s="266"/>
      <c r="M62" s="193" t="s">
        <v>60</v>
      </c>
      <c r="N62" s="261" t="s">
        <v>59</v>
      </c>
      <c r="O62" s="266"/>
      <c r="P62" s="266"/>
      <c r="Q62" s="266" t="s">
        <v>60</v>
      </c>
      <c r="R62" s="262"/>
      <c r="S62" s="261" t="s">
        <v>59</v>
      </c>
      <c r="T62" s="262"/>
      <c r="U62" s="263" t="s">
        <v>60</v>
      </c>
      <c r="V62" s="264"/>
      <c r="W62" s="264"/>
      <c r="X62" s="265"/>
      <c r="Y62" s="50" t="s">
        <v>59</v>
      </c>
      <c r="Z62" s="264" t="s">
        <v>60</v>
      </c>
      <c r="AA62" s="265"/>
    </row>
    <row r="63" spans="2:27" ht="23.25" customHeight="1">
      <c r="B63" s="186" t="s">
        <v>157</v>
      </c>
      <c r="C63" s="188" t="s">
        <v>11</v>
      </c>
      <c r="D63" s="234" t="s">
        <v>189</v>
      </c>
      <c r="E63" s="236"/>
      <c r="F63" s="234" t="s">
        <v>189</v>
      </c>
      <c r="G63" s="235"/>
      <c r="H63" s="235"/>
      <c r="I63" s="236"/>
      <c r="J63" s="234" t="s">
        <v>189</v>
      </c>
      <c r="K63" s="235"/>
      <c r="L63" s="235"/>
      <c r="M63" s="236"/>
      <c r="N63" s="234" t="s">
        <v>189</v>
      </c>
      <c r="O63" s="235"/>
      <c r="P63" s="235"/>
      <c r="Q63" s="235"/>
      <c r="R63" s="236"/>
      <c r="S63" s="234" t="s">
        <v>189</v>
      </c>
      <c r="T63" s="236"/>
      <c r="U63" s="224" t="s">
        <v>189</v>
      </c>
      <c r="V63" s="225"/>
      <c r="W63" s="225"/>
      <c r="X63" s="226"/>
      <c r="Y63" s="224" t="s">
        <v>189</v>
      </c>
      <c r="Z63" s="225"/>
      <c r="AA63" s="226"/>
    </row>
    <row r="64" spans="2:27" ht="23.25" customHeight="1">
      <c r="B64" s="3" t="s">
        <v>160</v>
      </c>
      <c r="C64" s="188" t="s">
        <v>192</v>
      </c>
      <c r="D64" s="234">
        <v>250</v>
      </c>
      <c r="E64" s="236"/>
      <c r="F64" s="234">
        <v>250</v>
      </c>
      <c r="G64" s="235"/>
      <c r="H64" s="235"/>
      <c r="I64" s="236"/>
      <c r="J64" s="234">
        <v>250</v>
      </c>
      <c r="K64" s="235"/>
      <c r="L64" s="235"/>
      <c r="M64" s="236"/>
      <c r="N64" s="234">
        <v>250</v>
      </c>
      <c r="O64" s="235"/>
      <c r="P64" s="235"/>
      <c r="Q64" s="235"/>
      <c r="R64" s="236"/>
      <c r="S64" s="234">
        <v>250</v>
      </c>
      <c r="T64" s="236"/>
      <c r="U64" s="234">
        <v>250</v>
      </c>
      <c r="V64" s="235"/>
      <c r="W64" s="235"/>
      <c r="X64" s="236"/>
      <c r="Y64" s="234">
        <v>250</v>
      </c>
      <c r="Z64" s="235"/>
      <c r="AA64" s="236"/>
    </row>
    <row r="65" spans="2:27" ht="23.25" customHeight="1">
      <c r="B65" s="186" t="s">
        <v>158</v>
      </c>
      <c r="C65" s="188" t="s">
        <v>18</v>
      </c>
      <c r="D65" s="234">
        <v>125</v>
      </c>
      <c r="E65" s="236"/>
      <c r="F65" s="234">
        <v>125</v>
      </c>
      <c r="G65" s="235"/>
      <c r="H65" s="235"/>
      <c r="I65" s="236"/>
      <c r="J65" s="234">
        <v>125</v>
      </c>
      <c r="K65" s="235"/>
      <c r="L65" s="235"/>
      <c r="M65" s="236"/>
      <c r="N65" s="234">
        <v>125</v>
      </c>
      <c r="O65" s="235"/>
      <c r="P65" s="235"/>
      <c r="Q65" s="235"/>
      <c r="R65" s="236"/>
      <c r="S65" s="234">
        <v>125</v>
      </c>
      <c r="T65" s="236"/>
      <c r="U65" s="234">
        <v>125</v>
      </c>
      <c r="V65" s="235"/>
      <c r="W65" s="235"/>
      <c r="X65" s="236"/>
      <c r="Y65" s="234">
        <v>125</v>
      </c>
      <c r="Z65" s="235"/>
      <c r="AA65" s="236"/>
    </row>
    <row r="66" spans="2:27" s="5" customFormat="1" ht="23.25" customHeight="1">
      <c r="B66" s="186" t="s">
        <v>211</v>
      </c>
      <c r="C66" s="188" t="s">
        <v>193</v>
      </c>
      <c r="D66" s="234" t="s">
        <v>62</v>
      </c>
      <c r="E66" s="236"/>
      <c r="F66" s="234" t="s">
        <v>62</v>
      </c>
      <c r="G66" s="235"/>
      <c r="H66" s="235"/>
      <c r="I66" s="236"/>
      <c r="J66" s="234" t="s">
        <v>62</v>
      </c>
      <c r="K66" s="235"/>
      <c r="L66" s="235"/>
      <c r="M66" s="236"/>
      <c r="N66" s="234" t="s">
        <v>53</v>
      </c>
      <c r="O66" s="235"/>
      <c r="P66" s="235"/>
      <c r="Q66" s="235"/>
      <c r="R66" s="236"/>
      <c r="S66" s="234" t="s">
        <v>53</v>
      </c>
      <c r="T66" s="236"/>
      <c r="U66" s="224" t="s">
        <v>53</v>
      </c>
      <c r="V66" s="225"/>
      <c r="W66" s="225"/>
      <c r="X66" s="226"/>
      <c r="Y66" s="224" t="s">
        <v>53</v>
      </c>
      <c r="Z66" s="225"/>
      <c r="AA66" s="226"/>
    </row>
    <row r="67" spans="2:27" s="5" customFormat="1" ht="23.25" customHeight="1">
      <c r="B67" s="2" t="s">
        <v>159</v>
      </c>
      <c r="C67" s="188" t="s">
        <v>14</v>
      </c>
      <c r="D67" s="234" t="s">
        <v>63</v>
      </c>
      <c r="E67" s="236"/>
      <c r="F67" s="234" t="s">
        <v>64</v>
      </c>
      <c r="G67" s="235"/>
      <c r="H67" s="235"/>
      <c r="I67" s="236"/>
      <c r="J67" s="234" t="s">
        <v>65</v>
      </c>
      <c r="K67" s="235"/>
      <c r="L67" s="235"/>
      <c r="M67" s="236"/>
      <c r="N67" s="260" t="s">
        <v>76</v>
      </c>
      <c r="O67" s="235"/>
      <c r="P67" s="235"/>
      <c r="Q67" s="235"/>
      <c r="R67" s="236"/>
      <c r="S67" s="234" t="s">
        <v>77</v>
      </c>
      <c r="T67" s="236"/>
      <c r="U67" s="224" t="s">
        <v>76</v>
      </c>
      <c r="V67" s="225"/>
      <c r="W67" s="225"/>
      <c r="X67" s="226"/>
      <c r="Y67" s="224" t="s">
        <v>77</v>
      </c>
      <c r="Z67" s="225"/>
      <c r="AA67" s="226"/>
    </row>
    <row r="68" spans="2:27" s="5" customFormat="1" ht="23.25" customHeight="1">
      <c r="B68" s="22" t="s">
        <v>162</v>
      </c>
      <c r="C68" s="17"/>
      <c r="D68" s="19"/>
      <c r="E68" s="20"/>
      <c r="F68" s="19"/>
      <c r="G68" s="20"/>
      <c r="H68" s="20"/>
      <c r="I68" s="20"/>
      <c r="J68" s="19"/>
      <c r="K68" s="21"/>
      <c r="L68" s="21"/>
      <c r="M68" s="18"/>
      <c r="N68" s="19"/>
      <c r="O68" s="21"/>
      <c r="P68" s="20"/>
      <c r="Q68" s="20"/>
      <c r="R68" s="18"/>
      <c r="S68" s="21"/>
      <c r="T68" s="18"/>
      <c r="U68" s="31"/>
      <c r="V68" s="21"/>
      <c r="W68" s="32"/>
      <c r="X68" s="18"/>
      <c r="Y68" s="19"/>
      <c r="Z68" s="21"/>
      <c r="AA68" s="18"/>
    </row>
    <row r="69" spans="2:27" s="5" customFormat="1" ht="23.25" customHeight="1">
      <c r="B69" s="3" t="s">
        <v>163</v>
      </c>
      <c r="C69" s="76" t="s">
        <v>54</v>
      </c>
      <c r="D69" s="234">
        <v>160</v>
      </c>
      <c r="E69" s="236"/>
      <c r="F69" s="234">
        <v>150</v>
      </c>
      <c r="G69" s="235"/>
      <c r="H69" s="235"/>
      <c r="I69" s="236"/>
      <c r="J69" s="234">
        <v>130</v>
      </c>
      <c r="K69" s="235"/>
      <c r="L69" s="235"/>
      <c r="M69" s="236"/>
      <c r="N69" s="234">
        <v>260</v>
      </c>
      <c r="O69" s="235"/>
      <c r="P69" s="235"/>
      <c r="Q69" s="235"/>
      <c r="R69" s="236"/>
      <c r="S69" s="234">
        <v>160</v>
      </c>
      <c r="T69" s="236"/>
      <c r="U69" s="209">
        <v>260</v>
      </c>
      <c r="V69" s="210"/>
      <c r="W69" s="210"/>
      <c r="X69" s="211"/>
      <c r="Y69" s="209">
        <v>160</v>
      </c>
      <c r="Z69" s="210"/>
      <c r="AA69" s="211"/>
    </row>
    <row r="70" spans="2:27" s="5" customFormat="1" ht="23.25" customHeight="1">
      <c r="B70" s="3" t="s">
        <v>164</v>
      </c>
      <c r="C70" s="198" t="s">
        <v>11</v>
      </c>
      <c r="D70" s="257" t="s">
        <v>194</v>
      </c>
      <c r="E70" s="258"/>
      <c r="F70" s="257" t="s">
        <v>194</v>
      </c>
      <c r="G70" s="259"/>
      <c r="H70" s="259"/>
      <c r="I70" s="258"/>
      <c r="J70" s="257" t="s">
        <v>194</v>
      </c>
      <c r="K70" s="259"/>
      <c r="L70" s="259"/>
      <c r="M70" s="258"/>
      <c r="N70" s="257" t="s">
        <v>194</v>
      </c>
      <c r="O70" s="259"/>
      <c r="P70" s="259"/>
      <c r="Q70" s="259"/>
      <c r="R70" s="258"/>
      <c r="S70" s="257" t="s">
        <v>194</v>
      </c>
      <c r="T70" s="258"/>
      <c r="U70" s="209" t="s">
        <v>194</v>
      </c>
      <c r="V70" s="210"/>
      <c r="W70" s="210"/>
      <c r="X70" s="211"/>
      <c r="Y70" s="231" t="s">
        <v>194</v>
      </c>
      <c r="Z70" s="232"/>
      <c r="AA70" s="233"/>
    </row>
    <row r="71" spans="2:27" s="5" customFormat="1" ht="23.25" customHeight="1">
      <c r="B71" s="40" t="s">
        <v>165</v>
      </c>
      <c r="C71" s="196" t="s">
        <v>14</v>
      </c>
      <c r="D71" s="251">
        <v>5</v>
      </c>
      <c r="E71" s="252"/>
      <c r="F71" s="251">
        <v>7</v>
      </c>
      <c r="G71" s="253"/>
      <c r="H71" s="253"/>
      <c r="I71" s="252"/>
      <c r="J71" s="251">
        <v>9</v>
      </c>
      <c r="K71" s="253"/>
      <c r="L71" s="253"/>
      <c r="M71" s="252"/>
      <c r="N71" s="251">
        <v>7</v>
      </c>
      <c r="O71" s="253"/>
      <c r="P71" s="253"/>
      <c r="Q71" s="253"/>
      <c r="R71" s="252"/>
      <c r="S71" s="251">
        <v>9</v>
      </c>
      <c r="T71" s="252"/>
      <c r="U71" s="254">
        <v>7</v>
      </c>
      <c r="V71" s="255"/>
      <c r="W71" s="255"/>
      <c r="X71" s="256"/>
      <c r="Y71" s="254">
        <v>9</v>
      </c>
      <c r="Z71" s="255"/>
      <c r="AA71" s="256"/>
    </row>
    <row r="72" spans="2:27" ht="23.25" customHeight="1">
      <c r="B72" s="22" t="s">
        <v>167</v>
      </c>
      <c r="C72" s="17"/>
      <c r="D72" s="19"/>
      <c r="E72" s="20"/>
      <c r="F72" s="19"/>
      <c r="G72" s="20"/>
      <c r="H72" s="20"/>
      <c r="I72" s="20"/>
      <c r="J72" s="19"/>
      <c r="K72" s="21"/>
      <c r="L72" s="21"/>
      <c r="M72" s="18"/>
      <c r="N72" s="19"/>
      <c r="O72" s="21"/>
      <c r="P72" s="20"/>
      <c r="Q72" s="20"/>
      <c r="R72" s="18"/>
      <c r="S72" s="21"/>
      <c r="T72" s="18"/>
      <c r="U72" s="31"/>
      <c r="V72" s="21"/>
      <c r="W72" s="32"/>
      <c r="X72" s="18"/>
      <c r="Y72" s="19"/>
      <c r="Z72" s="21"/>
      <c r="AA72" s="18"/>
    </row>
    <row r="73" spans="2:27" ht="23.25" customHeight="1">
      <c r="B73" s="3" t="s">
        <v>168</v>
      </c>
      <c r="C73" s="188" t="s">
        <v>4</v>
      </c>
      <c r="D73" s="51">
        <f t="shared" ref="D73:AA73" si="7">(((D6*D54)/1000)*10030*0.001163)*0.18</f>
        <v>21.364246034999994</v>
      </c>
      <c r="E73" s="14">
        <f t="shared" si="7"/>
        <v>32.050862368128001</v>
      </c>
      <c r="F73" s="11">
        <f t="shared" si="7"/>
        <v>27.873254655</v>
      </c>
      <c r="G73" s="14">
        <f t="shared" si="7"/>
        <v>47.659045102847998</v>
      </c>
      <c r="H73" s="14">
        <f t="shared" si="7"/>
        <v>56.869418280959998</v>
      </c>
      <c r="I73" s="14">
        <f t="shared" si="7"/>
        <v>61.211892883392004</v>
      </c>
      <c r="J73" s="51">
        <f t="shared" si="7"/>
        <v>41.573667959999995</v>
      </c>
      <c r="K73" s="52">
        <f t="shared" si="7"/>
        <v>57.111301439999991</v>
      </c>
      <c r="L73" s="52">
        <f t="shared" si="7"/>
        <v>57.279275855999998</v>
      </c>
      <c r="M73" s="53">
        <f t="shared" si="7"/>
        <v>83.805123733055993</v>
      </c>
      <c r="N73" s="51">
        <f t="shared" si="7"/>
        <v>30.724166835676797</v>
      </c>
      <c r="O73" s="52">
        <f t="shared" si="7"/>
        <v>37.907794305215994</v>
      </c>
      <c r="P73" s="54">
        <f t="shared" si="7"/>
        <v>46.989902219270391</v>
      </c>
      <c r="Q73" s="54">
        <f t="shared" si="7"/>
        <v>39.406797993600001</v>
      </c>
      <c r="R73" s="53">
        <f t="shared" si="7"/>
        <v>45.80460755020799</v>
      </c>
      <c r="S73" s="52">
        <f t="shared" si="7"/>
        <v>65.020796753399992</v>
      </c>
      <c r="T73" s="53">
        <f t="shared" si="7"/>
        <v>70.437719707775997</v>
      </c>
      <c r="U73" s="55">
        <f t="shared" si="7"/>
        <v>54.087761951999994</v>
      </c>
      <c r="V73" s="52">
        <f t="shared" si="7"/>
        <v>63.471215968358386</v>
      </c>
      <c r="W73" s="56">
        <f t="shared" si="7"/>
        <v>70.654070755584002</v>
      </c>
      <c r="X73" s="53">
        <f t="shared" si="7"/>
        <v>72.788219305747205</v>
      </c>
      <c r="Y73" s="51">
        <f t="shared" si="7"/>
        <v>98.594263215360002</v>
      </c>
      <c r="Z73" s="52">
        <f t="shared" si="7"/>
        <v>90.774718201727993</v>
      </c>
      <c r="AA73" s="53">
        <f t="shared" si="7"/>
        <v>102.45767478335999</v>
      </c>
    </row>
    <row r="74" spans="2:27" ht="23.25" customHeight="1">
      <c r="B74" s="3" t="s">
        <v>169</v>
      </c>
      <c r="C74" s="188" t="s">
        <v>4</v>
      </c>
      <c r="D74" s="51" t="s">
        <v>11</v>
      </c>
      <c r="E74" s="14">
        <f t="shared" ref="E74:AA74" si="8">(((E6*E54)/1000)*10030*0.001163)*0.08</f>
        <v>14.244827719168002</v>
      </c>
      <c r="F74" s="51">
        <f t="shared" si="8"/>
        <v>12.388113180000001</v>
      </c>
      <c r="G74" s="54">
        <f t="shared" si="8"/>
        <v>21.181797823488001</v>
      </c>
      <c r="H74" s="54">
        <f t="shared" si="8"/>
        <v>25.275297013759999</v>
      </c>
      <c r="I74" s="54">
        <f t="shared" si="8"/>
        <v>27.205285725952002</v>
      </c>
      <c r="J74" s="51">
        <f t="shared" si="8"/>
        <v>18.477185759999998</v>
      </c>
      <c r="K74" s="52">
        <f t="shared" si="8"/>
        <v>25.382800639999996</v>
      </c>
      <c r="L74" s="52">
        <f t="shared" si="8"/>
        <v>25.457455936000002</v>
      </c>
      <c r="M74" s="53">
        <f t="shared" si="8"/>
        <v>37.246721659136</v>
      </c>
      <c r="N74" s="51">
        <f t="shared" si="8"/>
        <v>13.655185260300801</v>
      </c>
      <c r="O74" s="52">
        <f t="shared" si="8"/>
        <v>16.847908580095996</v>
      </c>
      <c r="P74" s="54">
        <f t="shared" si="8"/>
        <v>20.884400986342399</v>
      </c>
      <c r="Q74" s="54">
        <f t="shared" si="8"/>
        <v>17.514132441600001</v>
      </c>
      <c r="R74" s="53">
        <f t="shared" si="8"/>
        <v>20.357603355647999</v>
      </c>
      <c r="S74" s="52">
        <f t="shared" si="8"/>
        <v>28.898131890400002</v>
      </c>
      <c r="T74" s="53">
        <f t="shared" si="8"/>
        <v>31.305653203456</v>
      </c>
      <c r="U74" s="55">
        <f t="shared" si="8"/>
        <v>24.039005312</v>
      </c>
      <c r="V74" s="52">
        <f t="shared" si="8"/>
        <v>28.209429319270395</v>
      </c>
      <c r="W74" s="56">
        <f t="shared" si="8"/>
        <v>31.401809224704003</v>
      </c>
      <c r="X74" s="53">
        <f t="shared" si="8"/>
        <v>32.350319691443204</v>
      </c>
      <c r="Y74" s="51">
        <f t="shared" si="8"/>
        <v>43.819672540159999</v>
      </c>
      <c r="Z74" s="52">
        <f t="shared" si="8"/>
        <v>40.344319200767998</v>
      </c>
      <c r="AA74" s="53">
        <f t="shared" si="8"/>
        <v>45.536744348159999</v>
      </c>
    </row>
    <row r="75" spans="2:27" ht="23.25" customHeight="1">
      <c r="B75" s="186" t="s">
        <v>170</v>
      </c>
      <c r="C75" s="188" t="s">
        <v>4</v>
      </c>
      <c r="D75" s="51">
        <f>(((D6*D54)/1000)*10030*0.001163)-D6-D73</f>
        <v>56.846009714999994</v>
      </c>
      <c r="E75" s="14">
        <f t="shared" ref="E75:AA75" si="9">(((E6*E54)/1000)*10030*0.001163)-E6-E73-E74</f>
        <v>69.20465640230401</v>
      </c>
      <c r="F75" s="51">
        <f t="shared" si="9"/>
        <v>59.390046915000013</v>
      </c>
      <c r="G75" s="54">
        <f t="shared" si="9"/>
        <v>107.61162986726403</v>
      </c>
      <c r="H75" s="54">
        <f t="shared" si="9"/>
        <v>116.03649737728003</v>
      </c>
      <c r="I75" s="54">
        <f t="shared" si="9"/>
        <v>126.52889296505603</v>
      </c>
      <c r="J75" s="51">
        <f t="shared" si="9"/>
        <v>89.953968279999998</v>
      </c>
      <c r="K75" s="52">
        <f t="shared" si="9"/>
        <v>117.03090591999998</v>
      </c>
      <c r="L75" s="52">
        <f t="shared" si="9"/>
        <v>121.40146740800003</v>
      </c>
      <c r="M75" s="53">
        <f t="shared" si="9"/>
        <v>182.61217534700793</v>
      </c>
      <c r="N75" s="51">
        <f t="shared" si="9"/>
        <v>63.750463657782404</v>
      </c>
      <c r="O75" s="52">
        <f t="shared" si="9"/>
        <v>74.883154365887975</v>
      </c>
      <c r="P75" s="54">
        <f t="shared" si="9"/>
        <v>97.500709123667178</v>
      </c>
      <c r="Q75" s="54">
        <f t="shared" si="9"/>
        <v>88.405725084799997</v>
      </c>
      <c r="R75" s="53">
        <f t="shared" si="9"/>
        <v>99.987831039743995</v>
      </c>
      <c r="S75" s="52">
        <f t="shared" si="9"/>
        <v>139.9797199862</v>
      </c>
      <c r="T75" s="53">
        <f t="shared" si="9"/>
        <v>131.33729213196798</v>
      </c>
      <c r="U75" s="55">
        <f t="shared" si="9"/>
        <v>119.32079913600001</v>
      </c>
      <c r="V75" s="52">
        <f t="shared" si="9"/>
        <v>143.17722120325115</v>
      </c>
      <c r="W75" s="56">
        <f t="shared" si="9"/>
        <v>157.986735328512</v>
      </c>
      <c r="X75" s="53">
        <f t="shared" si="9"/>
        <v>159.4004571458496</v>
      </c>
      <c r="Y75" s="51">
        <f t="shared" si="9"/>
        <v>191.89197099647998</v>
      </c>
      <c r="Z75" s="52">
        <f t="shared" si="9"/>
        <v>211.26495260710402</v>
      </c>
      <c r="AA75" s="53">
        <f t="shared" si="9"/>
        <v>229.85488522047999</v>
      </c>
    </row>
    <row r="76" spans="2:27" ht="23.25" hidden="1" customHeight="1">
      <c r="B76" s="42" t="s">
        <v>5</v>
      </c>
      <c r="C76" s="188" t="s">
        <v>4</v>
      </c>
      <c r="D76" s="194"/>
      <c r="E76" s="188"/>
      <c r="F76" s="74"/>
      <c r="G76" s="198"/>
      <c r="H76" s="198"/>
      <c r="I76" s="198"/>
      <c r="J76" s="74"/>
      <c r="K76" s="135"/>
      <c r="L76" s="135"/>
      <c r="M76" s="76"/>
      <c r="N76" s="74"/>
      <c r="O76" s="135"/>
      <c r="P76" s="198"/>
      <c r="Q76" s="198"/>
      <c r="R76" s="76"/>
      <c r="S76" s="135"/>
      <c r="T76" s="76"/>
      <c r="U76" s="55"/>
      <c r="V76" s="52"/>
      <c r="W76" s="56"/>
      <c r="X76" s="53"/>
      <c r="Y76" s="51"/>
      <c r="Z76" s="52"/>
      <c r="AA76" s="53"/>
    </row>
    <row r="77" spans="2:27" s="8" customFormat="1" ht="23.25" customHeight="1">
      <c r="B77" s="22" t="s">
        <v>173</v>
      </c>
      <c r="C77" s="17"/>
      <c r="D77" s="19"/>
      <c r="E77" s="20"/>
      <c r="F77" s="19"/>
      <c r="G77" s="20"/>
      <c r="H77" s="20"/>
      <c r="I77" s="20"/>
      <c r="J77" s="19"/>
      <c r="K77" s="21"/>
      <c r="L77" s="21"/>
      <c r="M77" s="18"/>
      <c r="N77" s="19"/>
      <c r="O77" s="21"/>
      <c r="P77" s="20"/>
      <c r="Q77" s="20"/>
      <c r="R77" s="18"/>
      <c r="S77" s="21"/>
      <c r="T77" s="18"/>
      <c r="U77" s="31"/>
      <c r="V77" s="21"/>
      <c r="W77" s="32"/>
      <c r="X77" s="18"/>
      <c r="Y77" s="19"/>
      <c r="Z77" s="21"/>
      <c r="AA77" s="18"/>
    </row>
    <row r="78" spans="2:27" s="8" customFormat="1" ht="23.25" customHeight="1">
      <c r="B78" s="186" t="s">
        <v>171</v>
      </c>
      <c r="C78" s="188" t="s">
        <v>1</v>
      </c>
      <c r="D78" s="224" t="s">
        <v>79</v>
      </c>
      <c r="E78" s="226"/>
      <c r="F78" s="234" t="s">
        <v>80</v>
      </c>
      <c r="G78" s="235"/>
      <c r="H78" s="235"/>
      <c r="I78" s="236"/>
      <c r="J78" s="209" t="s">
        <v>81</v>
      </c>
      <c r="K78" s="210"/>
      <c r="L78" s="210"/>
      <c r="M78" s="211"/>
      <c r="N78" s="240" t="s">
        <v>78</v>
      </c>
      <c r="O78" s="241"/>
      <c r="P78" s="241"/>
      <c r="Q78" s="241"/>
      <c r="R78" s="242"/>
      <c r="S78" s="240" t="s">
        <v>82</v>
      </c>
      <c r="T78" s="242"/>
      <c r="U78" s="209" t="s">
        <v>55</v>
      </c>
      <c r="V78" s="210"/>
      <c r="W78" s="210"/>
      <c r="X78" s="211"/>
      <c r="Y78" s="209" t="s">
        <v>56</v>
      </c>
      <c r="Z78" s="210"/>
      <c r="AA78" s="211"/>
    </row>
    <row r="79" spans="2:27" s="5" customFormat="1" ht="23.25" customHeight="1" thickBot="1">
      <c r="B79" s="159" t="s">
        <v>172</v>
      </c>
      <c r="C79" s="29" t="s">
        <v>8</v>
      </c>
      <c r="D79" s="246">
        <v>370</v>
      </c>
      <c r="E79" s="247"/>
      <c r="F79" s="248">
        <v>445</v>
      </c>
      <c r="G79" s="249"/>
      <c r="H79" s="249"/>
      <c r="I79" s="250"/>
      <c r="J79" s="212">
        <v>625</v>
      </c>
      <c r="K79" s="213"/>
      <c r="L79" s="213"/>
      <c r="M79" s="214"/>
      <c r="N79" s="243">
        <v>400</v>
      </c>
      <c r="O79" s="244"/>
      <c r="P79" s="244"/>
      <c r="Q79" s="244"/>
      <c r="R79" s="245"/>
      <c r="S79" s="243">
        <v>520</v>
      </c>
      <c r="T79" s="245"/>
      <c r="U79" s="212">
        <v>400</v>
      </c>
      <c r="V79" s="213"/>
      <c r="W79" s="213"/>
      <c r="X79" s="214"/>
      <c r="Y79" s="212">
        <v>520</v>
      </c>
      <c r="Z79" s="213"/>
      <c r="AA79" s="214"/>
    </row>
    <row r="80" spans="2:2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2:2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"/>
    </row>
    <row r="83" spans="2:2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"/>
    </row>
    <row r="84" spans="2:27">
      <c r="AA84" s="1"/>
    </row>
    <row r="85" spans="2:27">
      <c r="AA85" s="1"/>
    </row>
  </sheetData>
  <mergeCells count="299">
    <mergeCell ref="N23:R23"/>
    <mergeCell ref="N38:R38"/>
    <mergeCell ref="J38:L38"/>
    <mergeCell ref="N61:R61"/>
    <mergeCell ref="S38:T38"/>
    <mergeCell ref="S23:T23"/>
    <mergeCell ref="S19:T19"/>
    <mergeCell ref="S13:T13"/>
    <mergeCell ref="U13:X13"/>
    <mergeCell ref="U19:X19"/>
    <mergeCell ref="U18:X18"/>
    <mergeCell ref="U34:X34"/>
    <mergeCell ref="N29:R29"/>
    <mergeCell ref="S29:T29"/>
    <mergeCell ref="U29:X29"/>
    <mergeCell ref="S41:T41"/>
    <mergeCell ref="S42:T42"/>
    <mergeCell ref="S43:T43"/>
    <mergeCell ref="S44:T44"/>
    <mergeCell ref="S45:T45"/>
    <mergeCell ref="J51:M51"/>
    <mergeCell ref="N51:R51"/>
    <mergeCell ref="S51:T51"/>
    <mergeCell ref="N52:P52"/>
    <mergeCell ref="D24:E24"/>
    <mergeCell ref="D27:E27"/>
    <mergeCell ref="D41:E41"/>
    <mergeCell ref="F35:I35"/>
    <mergeCell ref="D37:E37"/>
    <mergeCell ref="D29:E29"/>
    <mergeCell ref="D31:E31"/>
    <mergeCell ref="D35:E35"/>
    <mergeCell ref="F41:I41"/>
    <mergeCell ref="D39:E39"/>
    <mergeCell ref="F23:I23"/>
    <mergeCell ref="G34:I34"/>
    <mergeCell ref="G38:I38"/>
    <mergeCell ref="G19:I19"/>
    <mergeCell ref="K19:M19"/>
    <mergeCell ref="J23:M23"/>
    <mergeCell ref="K34:M34"/>
    <mergeCell ref="J61:M61"/>
    <mergeCell ref="J29:M29"/>
    <mergeCell ref="J47:M47"/>
    <mergeCell ref="J48:M48"/>
    <mergeCell ref="F42:I42"/>
    <mergeCell ref="F43:I43"/>
    <mergeCell ref="F44:I44"/>
    <mergeCell ref="F45:I45"/>
    <mergeCell ref="F48:I48"/>
    <mergeCell ref="G52:I52"/>
    <mergeCell ref="J52:L52"/>
    <mergeCell ref="Y37:AA37"/>
    <mergeCell ref="F39:I39"/>
    <mergeCell ref="J39:M39"/>
    <mergeCell ref="N39:R39"/>
    <mergeCell ref="S39:T39"/>
    <mergeCell ref="U39:X39"/>
    <mergeCell ref="Y39:AA39"/>
    <mergeCell ref="F37:I37"/>
    <mergeCell ref="J37:M37"/>
    <mergeCell ref="N37:R37"/>
    <mergeCell ref="S37:T37"/>
    <mergeCell ref="U37:X37"/>
    <mergeCell ref="Y32:AA32"/>
    <mergeCell ref="D33:E33"/>
    <mergeCell ref="N34:R34"/>
    <mergeCell ref="S34:T34"/>
    <mergeCell ref="F32:I32"/>
    <mergeCell ref="J32:M32"/>
    <mergeCell ref="N32:R32"/>
    <mergeCell ref="S32:T32"/>
    <mergeCell ref="U32:X32"/>
    <mergeCell ref="Y34:AA34"/>
    <mergeCell ref="D32:E32"/>
    <mergeCell ref="Y29:AA29"/>
    <mergeCell ref="Y31:AA31"/>
    <mergeCell ref="F31:I31"/>
    <mergeCell ref="J31:M31"/>
    <mergeCell ref="N31:R31"/>
    <mergeCell ref="S31:T31"/>
    <mergeCell ref="U31:X31"/>
    <mergeCell ref="J27:M27"/>
    <mergeCell ref="N27:R27"/>
    <mergeCell ref="S27:T27"/>
    <mergeCell ref="U27:X27"/>
    <mergeCell ref="Y27:AA27"/>
    <mergeCell ref="J28:M28"/>
    <mergeCell ref="N28:R28"/>
    <mergeCell ref="S28:T28"/>
    <mergeCell ref="U28:X28"/>
    <mergeCell ref="Y28:AA28"/>
    <mergeCell ref="F27:I27"/>
    <mergeCell ref="F28:I28"/>
    <mergeCell ref="F29:I29"/>
    <mergeCell ref="B6:B7"/>
    <mergeCell ref="D14:E14"/>
    <mergeCell ref="B2:AA2"/>
    <mergeCell ref="F14:I14"/>
    <mergeCell ref="D21:E21"/>
    <mergeCell ref="J14:M14"/>
    <mergeCell ref="N14:R14"/>
    <mergeCell ref="S14:T14"/>
    <mergeCell ref="U14:X14"/>
    <mergeCell ref="Y14:AA14"/>
    <mergeCell ref="F21:I21"/>
    <mergeCell ref="J21:M21"/>
    <mergeCell ref="N21:R21"/>
    <mergeCell ref="S21:T21"/>
    <mergeCell ref="U21:X21"/>
    <mergeCell ref="Y21:AA21"/>
    <mergeCell ref="O19:R19"/>
    <mergeCell ref="N13:P13"/>
    <mergeCell ref="Q13:R13"/>
    <mergeCell ref="Z13:AA13"/>
    <mergeCell ref="Y18:AA18"/>
    <mergeCell ref="Y19:AA19"/>
    <mergeCell ref="Y35:AA35"/>
    <mergeCell ref="Y41:AA41"/>
    <mergeCell ref="Y42:AA42"/>
    <mergeCell ref="Y43:AA43"/>
    <mergeCell ref="Y44:AA44"/>
    <mergeCell ref="D23:E23"/>
    <mergeCell ref="J35:M35"/>
    <mergeCell ref="N35:R35"/>
    <mergeCell ref="S35:T35"/>
    <mergeCell ref="U35:X35"/>
    <mergeCell ref="Y24:AA24"/>
    <mergeCell ref="D25:E25"/>
    <mergeCell ref="F25:I25"/>
    <mergeCell ref="J25:M25"/>
    <mergeCell ref="N25:R25"/>
    <mergeCell ref="S25:T25"/>
    <mergeCell ref="U25:X25"/>
    <mergeCell ref="Y25:AA25"/>
    <mergeCell ref="F24:I24"/>
    <mergeCell ref="J24:M24"/>
    <mergeCell ref="N24:R24"/>
    <mergeCell ref="S24:T24"/>
    <mergeCell ref="U24:X24"/>
    <mergeCell ref="D28:E28"/>
    <mergeCell ref="Y45:AA45"/>
    <mergeCell ref="U41:X41"/>
    <mergeCell ref="U42:X42"/>
    <mergeCell ref="U43:X43"/>
    <mergeCell ref="U44:X44"/>
    <mergeCell ref="U45:X45"/>
    <mergeCell ref="J41:M41"/>
    <mergeCell ref="J42:M42"/>
    <mergeCell ref="J43:M43"/>
    <mergeCell ref="J44:M44"/>
    <mergeCell ref="J45:M45"/>
    <mergeCell ref="N41:R41"/>
    <mergeCell ref="N42:R42"/>
    <mergeCell ref="N43:R43"/>
    <mergeCell ref="N44:R44"/>
    <mergeCell ref="N45:R45"/>
    <mergeCell ref="D42:E42"/>
    <mergeCell ref="D43:E43"/>
    <mergeCell ref="D44:E44"/>
    <mergeCell ref="D45:E45"/>
    <mergeCell ref="D51:E51"/>
    <mergeCell ref="F51:I51"/>
    <mergeCell ref="Y47:AA47"/>
    <mergeCell ref="Y48:AA48"/>
    <mergeCell ref="D50:E50"/>
    <mergeCell ref="F50:I50"/>
    <mergeCell ref="J50:M50"/>
    <mergeCell ref="N50:R50"/>
    <mergeCell ref="S50:T50"/>
    <mergeCell ref="U50:X50"/>
    <mergeCell ref="Y50:AA50"/>
    <mergeCell ref="N47:R47"/>
    <mergeCell ref="N48:R48"/>
    <mergeCell ref="S47:T47"/>
    <mergeCell ref="S48:T48"/>
    <mergeCell ref="U47:X47"/>
    <mergeCell ref="U48:X48"/>
    <mergeCell ref="D47:E47"/>
    <mergeCell ref="F47:I47"/>
    <mergeCell ref="D48:E48"/>
    <mergeCell ref="S52:T52"/>
    <mergeCell ref="D53:E53"/>
    <mergeCell ref="F53:I53"/>
    <mergeCell ref="J53:M53"/>
    <mergeCell ref="N53:R53"/>
    <mergeCell ref="S53:T53"/>
    <mergeCell ref="Q52:R52"/>
    <mergeCell ref="H59:I59"/>
    <mergeCell ref="F59:G59"/>
    <mergeCell ref="D59:E59"/>
    <mergeCell ref="Z59:AA59"/>
    <mergeCell ref="U59:X59"/>
    <mergeCell ref="S59:T59"/>
    <mergeCell ref="N59:R59"/>
    <mergeCell ref="J59:L59"/>
    <mergeCell ref="U53:X53"/>
    <mergeCell ref="Y53:AA53"/>
    <mergeCell ref="D56:E56"/>
    <mergeCell ref="F56:I56"/>
    <mergeCell ref="J56:M56"/>
    <mergeCell ref="N56:R56"/>
    <mergeCell ref="S56:T56"/>
    <mergeCell ref="U56:X56"/>
    <mergeCell ref="Y56:AA56"/>
    <mergeCell ref="S62:T62"/>
    <mergeCell ref="U62:X62"/>
    <mergeCell ref="G62:I62"/>
    <mergeCell ref="J62:L62"/>
    <mergeCell ref="N62:P62"/>
    <mergeCell ref="Q62:R62"/>
    <mergeCell ref="Z62:AA62"/>
    <mergeCell ref="S61:T61"/>
    <mergeCell ref="D64:E64"/>
    <mergeCell ref="F64:I64"/>
    <mergeCell ref="J64:M64"/>
    <mergeCell ref="N64:R64"/>
    <mergeCell ref="S64:T64"/>
    <mergeCell ref="U64:X64"/>
    <mergeCell ref="Y64:AA64"/>
    <mergeCell ref="D63:E63"/>
    <mergeCell ref="F63:I63"/>
    <mergeCell ref="J63:M63"/>
    <mergeCell ref="N63:R63"/>
    <mergeCell ref="S63:T63"/>
    <mergeCell ref="D61:E61"/>
    <mergeCell ref="F61:I61"/>
    <mergeCell ref="D66:E66"/>
    <mergeCell ref="F66:I66"/>
    <mergeCell ref="J66:M66"/>
    <mergeCell ref="N66:R66"/>
    <mergeCell ref="S66:T66"/>
    <mergeCell ref="U66:X66"/>
    <mergeCell ref="Y66:AA66"/>
    <mergeCell ref="D65:E65"/>
    <mergeCell ref="F65:I65"/>
    <mergeCell ref="J65:M65"/>
    <mergeCell ref="N65:R65"/>
    <mergeCell ref="S65:T65"/>
    <mergeCell ref="D69:E69"/>
    <mergeCell ref="F69:I69"/>
    <mergeCell ref="J69:M69"/>
    <mergeCell ref="N69:R69"/>
    <mergeCell ref="S69:T69"/>
    <mergeCell ref="U69:X69"/>
    <mergeCell ref="Y69:AA69"/>
    <mergeCell ref="D67:E67"/>
    <mergeCell ref="F67:I67"/>
    <mergeCell ref="J67:M67"/>
    <mergeCell ref="N67:R67"/>
    <mergeCell ref="S67:T67"/>
    <mergeCell ref="D71:E71"/>
    <mergeCell ref="F71:I71"/>
    <mergeCell ref="J71:M71"/>
    <mergeCell ref="N71:R71"/>
    <mergeCell ref="S71:T71"/>
    <mergeCell ref="U71:X71"/>
    <mergeCell ref="Y71:AA71"/>
    <mergeCell ref="D70:E70"/>
    <mergeCell ref="F70:I70"/>
    <mergeCell ref="J70:M70"/>
    <mergeCell ref="N70:R70"/>
    <mergeCell ref="S70:T70"/>
    <mergeCell ref="N78:R78"/>
    <mergeCell ref="N79:R79"/>
    <mergeCell ref="S78:T78"/>
    <mergeCell ref="S79:T79"/>
    <mergeCell ref="U78:X78"/>
    <mergeCell ref="U79:X79"/>
    <mergeCell ref="D78:E78"/>
    <mergeCell ref="D79:E79"/>
    <mergeCell ref="F78:I78"/>
    <mergeCell ref="F79:I79"/>
    <mergeCell ref="J78:M78"/>
    <mergeCell ref="J79:M79"/>
    <mergeCell ref="Y78:AA78"/>
    <mergeCell ref="Y79:AA79"/>
    <mergeCell ref="U20:X20"/>
    <mergeCell ref="U23:X23"/>
    <mergeCell ref="U38:X38"/>
    <mergeCell ref="U58:X58"/>
    <mergeCell ref="Y20:AA20"/>
    <mergeCell ref="Y23:AA23"/>
    <mergeCell ref="Y38:AA38"/>
    <mergeCell ref="Y52:AA52"/>
    <mergeCell ref="Z58:AA58"/>
    <mergeCell ref="Y61:AA61"/>
    <mergeCell ref="U70:X70"/>
    <mergeCell ref="Y70:AA70"/>
    <mergeCell ref="U67:X67"/>
    <mergeCell ref="Y67:AA67"/>
    <mergeCell ref="U65:X65"/>
    <mergeCell ref="Y65:AA65"/>
    <mergeCell ref="U63:X63"/>
    <mergeCell ref="Y63:AA63"/>
    <mergeCell ref="U61:X61"/>
    <mergeCell ref="U51:X51"/>
    <mergeCell ref="Y51:AA51"/>
    <mergeCell ref="U52:X5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U84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" sqref="F4"/>
    </sheetView>
  </sheetViews>
  <sheetFormatPr defaultRowHeight="18.75"/>
  <cols>
    <col min="1" max="1" width="2.7109375" style="1" customWidth="1"/>
    <col min="2" max="2" width="57.140625" style="1" customWidth="1"/>
    <col min="3" max="3" width="17.7109375" style="9" customWidth="1"/>
    <col min="4" max="4" width="21.42578125" style="9" bestFit="1" customWidth="1"/>
    <col min="5" max="12" width="22.42578125" style="9" bestFit="1" customWidth="1"/>
    <col min="13" max="16" width="25.7109375" style="9" customWidth="1"/>
    <col min="17" max="19" width="22.42578125" style="9" bestFit="1" customWidth="1"/>
    <col min="20" max="20" width="27.7109375" style="9" bestFit="1" customWidth="1"/>
    <col min="21" max="21" width="9.140625" style="1"/>
    <col min="22" max="22" width="16.42578125" style="1" customWidth="1"/>
    <col min="23" max="16384" width="9.140625" style="1"/>
  </cols>
  <sheetData>
    <row r="1" spans="2:21" ht="15" customHeight="1" thickBot="1"/>
    <row r="2" spans="2:21" ht="23.25" customHeight="1">
      <c r="B2" s="328" t="s">
        <v>154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30"/>
      <c r="Q2" s="330"/>
      <c r="R2" s="330"/>
      <c r="S2" s="330"/>
      <c r="T2" s="331"/>
    </row>
    <row r="3" spans="2:21" ht="23.25" customHeight="1">
      <c r="B3" s="24" t="s">
        <v>104</v>
      </c>
      <c r="C3" s="122"/>
      <c r="D3" s="10" t="s">
        <v>153</v>
      </c>
      <c r="E3" s="36" t="s">
        <v>152</v>
      </c>
      <c r="F3" s="33" t="s">
        <v>220</v>
      </c>
      <c r="G3" s="115" t="s">
        <v>151</v>
      </c>
      <c r="H3" s="10" t="s">
        <v>151</v>
      </c>
      <c r="I3" s="33" t="s">
        <v>150</v>
      </c>
      <c r="J3" s="115" t="s">
        <v>149</v>
      </c>
      <c r="K3" s="10" t="s">
        <v>36</v>
      </c>
      <c r="L3" s="33" t="s">
        <v>37</v>
      </c>
      <c r="M3" s="115" t="s">
        <v>38</v>
      </c>
      <c r="N3" s="33" t="s">
        <v>39</v>
      </c>
      <c r="O3" s="115" t="s">
        <v>43</v>
      </c>
      <c r="P3" s="33" t="s">
        <v>44</v>
      </c>
      <c r="Q3" s="144" t="s">
        <v>41</v>
      </c>
      <c r="R3" s="10" t="s">
        <v>41</v>
      </c>
      <c r="S3" s="10" t="s">
        <v>41</v>
      </c>
      <c r="T3" s="33" t="s">
        <v>42</v>
      </c>
    </row>
    <row r="4" spans="2:21" s="37" customFormat="1" ht="23.25" customHeight="1">
      <c r="B4" s="38" t="s">
        <v>105</v>
      </c>
      <c r="C4" s="116"/>
      <c r="D4" s="123">
        <v>922981092039</v>
      </c>
      <c r="E4" s="124">
        <v>922981092049</v>
      </c>
      <c r="F4" s="125">
        <v>922981502149</v>
      </c>
      <c r="G4" s="126">
        <v>922981112069</v>
      </c>
      <c r="H4" s="123">
        <v>922981102069</v>
      </c>
      <c r="I4" s="127">
        <v>922981082169</v>
      </c>
      <c r="J4" s="126">
        <v>941081072049</v>
      </c>
      <c r="K4" s="123">
        <v>941081072149</v>
      </c>
      <c r="L4" s="127">
        <v>941081082249</v>
      </c>
      <c r="M4" s="126">
        <v>961081082169</v>
      </c>
      <c r="N4" s="127">
        <v>961081082269</v>
      </c>
      <c r="O4" s="126">
        <v>941281072149</v>
      </c>
      <c r="P4" s="127">
        <v>941281072249</v>
      </c>
      <c r="Q4" s="152">
        <v>961281502269</v>
      </c>
      <c r="R4" s="123">
        <v>961281082269</v>
      </c>
      <c r="S4" s="150">
        <v>961281072269</v>
      </c>
      <c r="T4" s="127">
        <v>961281512269</v>
      </c>
    </row>
    <row r="5" spans="2:21" ht="23.25" customHeight="1">
      <c r="B5" s="22" t="s">
        <v>106</v>
      </c>
      <c r="C5" s="17"/>
      <c r="D5" s="21"/>
      <c r="E5" s="32"/>
      <c r="F5" s="18"/>
      <c r="G5" s="19"/>
      <c r="H5" s="21"/>
      <c r="I5" s="18"/>
      <c r="J5" s="19"/>
      <c r="K5" s="21"/>
      <c r="L5" s="18"/>
      <c r="M5" s="19"/>
      <c r="N5" s="18"/>
      <c r="O5" s="19"/>
      <c r="P5" s="18"/>
      <c r="Q5" s="31"/>
      <c r="R5" s="21"/>
      <c r="S5" s="17"/>
      <c r="T5" s="18"/>
    </row>
    <row r="6" spans="2:21" ht="23.25" customHeight="1">
      <c r="B6" s="291" t="s">
        <v>107</v>
      </c>
      <c r="C6" s="68" t="s">
        <v>45</v>
      </c>
      <c r="D6" s="6">
        <v>39</v>
      </c>
      <c r="E6" s="35">
        <v>51</v>
      </c>
      <c r="F6" s="121">
        <v>83</v>
      </c>
      <c r="G6" s="168">
        <v>78</v>
      </c>
      <c r="H6" s="6">
        <v>82</v>
      </c>
      <c r="I6" s="16">
        <v>108</v>
      </c>
      <c r="J6" s="11">
        <v>62</v>
      </c>
      <c r="K6" s="6">
        <v>108</v>
      </c>
      <c r="L6" s="16">
        <v>116</v>
      </c>
      <c r="M6" s="11">
        <v>142</v>
      </c>
      <c r="N6" s="16">
        <v>170</v>
      </c>
      <c r="O6" s="11">
        <v>125</v>
      </c>
      <c r="P6" s="16">
        <v>150</v>
      </c>
      <c r="Q6" s="153">
        <v>250</v>
      </c>
      <c r="R6" s="6">
        <v>230</v>
      </c>
      <c r="S6" s="116">
        <v>260</v>
      </c>
      <c r="T6" s="16">
        <v>315</v>
      </c>
    </row>
    <row r="7" spans="2:21" ht="23.25" customHeight="1">
      <c r="B7" s="291"/>
      <c r="C7" s="68" t="s">
        <v>108</v>
      </c>
      <c r="D7" s="6">
        <v>36.799999999999997</v>
      </c>
      <c r="E7" s="35">
        <v>48.5</v>
      </c>
      <c r="F7" s="121">
        <v>77.900000000000006</v>
      </c>
      <c r="G7" s="168">
        <v>72.8</v>
      </c>
      <c r="H7" s="6">
        <v>77</v>
      </c>
      <c r="I7" s="16">
        <v>100.7</v>
      </c>
      <c r="J7" s="11">
        <v>59</v>
      </c>
      <c r="K7" s="6">
        <v>101.1</v>
      </c>
      <c r="L7" s="16">
        <v>108.1</v>
      </c>
      <c r="M7" s="11">
        <v>132.4</v>
      </c>
      <c r="N7" s="16">
        <v>158.1</v>
      </c>
      <c r="O7" s="11">
        <v>118</v>
      </c>
      <c r="P7" s="16">
        <v>143</v>
      </c>
      <c r="Q7" s="153">
        <v>233.8</v>
      </c>
      <c r="R7" s="6">
        <v>216</v>
      </c>
      <c r="S7" s="116">
        <v>242.6</v>
      </c>
      <c r="T7" s="16">
        <v>305.10000000000002</v>
      </c>
    </row>
    <row r="8" spans="2:21" ht="23.25" customHeight="1">
      <c r="B8" s="291"/>
      <c r="C8" s="68" t="s">
        <v>109</v>
      </c>
      <c r="D8" s="70">
        <v>49.4</v>
      </c>
      <c r="E8" s="35">
        <v>65.099999999999994</v>
      </c>
      <c r="F8" s="121">
        <v>104.6</v>
      </c>
      <c r="G8" s="169">
        <v>97.7</v>
      </c>
      <c r="H8" s="70">
        <v>103.3</v>
      </c>
      <c r="I8" s="71">
        <v>135.19999999999999</v>
      </c>
      <c r="J8" s="67">
        <v>79.2</v>
      </c>
      <c r="K8" s="70">
        <v>135.69999999999999</v>
      </c>
      <c r="L8" s="71">
        <v>145.1</v>
      </c>
      <c r="M8" s="67">
        <v>177.7</v>
      </c>
      <c r="N8" s="71">
        <v>212.2</v>
      </c>
      <c r="O8" s="67">
        <v>158.4</v>
      </c>
      <c r="P8" s="71">
        <v>192</v>
      </c>
      <c r="Q8" s="153">
        <v>313.89999999999998</v>
      </c>
      <c r="R8" s="6">
        <v>289.89999999999998</v>
      </c>
      <c r="S8" s="116">
        <v>325.70999999999998</v>
      </c>
      <c r="T8" s="71">
        <v>409.6</v>
      </c>
    </row>
    <row r="9" spans="2:21" ht="23.25" customHeight="1">
      <c r="B9" s="2" t="s">
        <v>111</v>
      </c>
      <c r="C9" s="68" t="s">
        <v>3</v>
      </c>
      <c r="D9" s="70">
        <v>1780</v>
      </c>
      <c r="E9" s="27">
        <v>1780</v>
      </c>
      <c r="F9" s="76">
        <v>1800</v>
      </c>
      <c r="G9" s="169">
        <v>1780</v>
      </c>
      <c r="H9" s="70">
        <v>1780</v>
      </c>
      <c r="I9" s="71">
        <v>1780</v>
      </c>
      <c r="J9" s="67">
        <v>1780</v>
      </c>
      <c r="K9" s="70">
        <v>1780</v>
      </c>
      <c r="L9" s="71">
        <v>1780</v>
      </c>
      <c r="M9" s="67">
        <v>1780</v>
      </c>
      <c r="N9" s="71">
        <v>1780</v>
      </c>
      <c r="O9" s="67">
        <v>1800</v>
      </c>
      <c r="P9" s="71">
        <v>1800</v>
      </c>
      <c r="Q9" s="132">
        <v>1800</v>
      </c>
      <c r="R9" s="133">
        <v>1800</v>
      </c>
      <c r="S9" s="142">
        <v>1800</v>
      </c>
      <c r="T9" s="71">
        <v>1800</v>
      </c>
    </row>
    <row r="10" spans="2:21" ht="23.25" customHeight="1">
      <c r="B10" s="291" t="s">
        <v>110</v>
      </c>
      <c r="C10" s="68" t="s">
        <v>45</v>
      </c>
      <c r="D10" s="70">
        <f>D6*0.9</f>
        <v>35.1</v>
      </c>
      <c r="E10" s="27">
        <f t="shared" ref="E10:T10" si="0">E6*0.9</f>
        <v>45.9</v>
      </c>
      <c r="F10" s="76">
        <f t="shared" si="0"/>
        <v>74.7</v>
      </c>
      <c r="G10" s="169">
        <f t="shared" si="0"/>
        <v>70.2</v>
      </c>
      <c r="H10" s="70">
        <f t="shared" si="0"/>
        <v>73.8</v>
      </c>
      <c r="I10" s="71">
        <f t="shared" si="0"/>
        <v>97.2</v>
      </c>
      <c r="J10" s="67">
        <f t="shared" si="0"/>
        <v>55.800000000000004</v>
      </c>
      <c r="K10" s="70">
        <f t="shared" si="0"/>
        <v>97.2</v>
      </c>
      <c r="L10" s="71">
        <f t="shared" si="0"/>
        <v>104.4</v>
      </c>
      <c r="M10" s="67">
        <f t="shared" si="0"/>
        <v>127.8</v>
      </c>
      <c r="N10" s="71">
        <f t="shared" si="0"/>
        <v>153</v>
      </c>
      <c r="O10" s="67">
        <f t="shared" si="0"/>
        <v>112.5</v>
      </c>
      <c r="P10" s="71">
        <f t="shared" si="0"/>
        <v>135</v>
      </c>
      <c r="Q10" s="132">
        <f t="shared" si="0"/>
        <v>225</v>
      </c>
      <c r="R10" s="133">
        <v>209</v>
      </c>
      <c r="S10" s="116">
        <v>236.36</v>
      </c>
      <c r="T10" s="71">
        <f t="shared" si="0"/>
        <v>283.5</v>
      </c>
    </row>
    <row r="11" spans="2:21" ht="23.25" customHeight="1">
      <c r="B11" s="291"/>
      <c r="C11" s="68" t="s">
        <v>99</v>
      </c>
      <c r="D11" s="70">
        <v>33.1</v>
      </c>
      <c r="E11" s="27">
        <v>44.1</v>
      </c>
      <c r="F11" s="76">
        <v>70.900000000000006</v>
      </c>
      <c r="G11" s="169">
        <v>66.2</v>
      </c>
      <c r="H11" s="70">
        <v>70</v>
      </c>
      <c r="I11" s="71">
        <v>91.9</v>
      </c>
      <c r="J11" s="67">
        <v>53.7</v>
      </c>
      <c r="K11" s="70">
        <v>91.9</v>
      </c>
      <c r="L11" s="71">
        <v>89.3</v>
      </c>
      <c r="M11" s="67">
        <v>120.6</v>
      </c>
      <c r="N11" s="71">
        <v>143.4</v>
      </c>
      <c r="O11" s="67">
        <v>107</v>
      </c>
      <c r="P11" s="71">
        <v>130</v>
      </c>
      <c r="Q11" s="132">
        <v>212.5</v>
      </c>
      <c r="R11" s="6">
        <v>196.5</v>
      </c>
      <c r="S11" s="116">
        <f>S7/110*100</f>
        <v>220.54545454545456</v>
      </c>
      <c r="T11" s="71">
        <v>275</v>
      </c>
    </row>
    <row r="12" spans="2:21" ht="23.25" customHeight="1">
      <c r="B12" s="291"/>
      <c r="C12" s="68" t="s">
        <v>100</v>
      </c>
      <c r="D12" s="70">
        <v>44.4</v>
      </c>
      <c r="E12" s="27">
        <v>59.2</v>
      </c>
      <c r="F12" s="76">
        <v>95.1</v>
      </c>
      <c r="G12" s="169">
        <v>88.8</v>
      </c>
      <c r="H12" s="70">
        <v>94.4</v>
      </c>
      <c r="I12" s="71">
        <v>123.4</v>
      </c>
      <c r="J12" s="67">
        <v>72.099999999999994</v>
      </c>
      <c r="K12" s="70">
        <v>123.4</v>
      </c>
      <c r="L12" s="71">
        <v>132</v>
      </c>
      <c r="M12" s="67">
        <v>161.9</v>
      </c>
      <c r="N12" s="71">
        <v>192.5</v>
      </c>
      <c r="O12" s="67">
        <v>143.6</v>
      </c>
      <c r="P12" s="71">
        <v>174.5</v>
      </c>
      <c r="Q12" s="132">
        <v>285.2</v>
      </c>
      <c r="R12" s="6">
        <v>256.69</v>
      </c>
      <c r="S12" s="116">
        <v>296</v>
      </c>
      <c r="T12" s="71">
        <v>369.1</v>
      </c>
    </row>
    <row r="13" spans="2:21" ht="23.25" customHeight="1">
      <c r="B13" s="2" t="s">
        <v>112</v>
      </c>
      <c r="C13" s="68" t="s">
        <v>3</v>
      </c>
      <c r="D13" s="70">
        <v>1800</v>
      </c>
      <c r="E13" s="27">
        <v>1800</v>
      </c>
      <c r="F13" s="76">
        <v>1820</v>
      </c>
      <c r="G13" s="169">
        <v>1800</v>
      </c>
      <c r="H13" s="70">
        <v>1800</v>
      </c>
      <c r="I13" s="71">
        <v>1800</v>
      </c>
      <c r="J13" s="234">
        <v>1800</v>
      </c>
      <c r="K13" s="235"/>
      <c r="L13" s="236"/>
      <c r="M13" s="234">
        <v>1800</v>
      </c>
      <c r="N13" s="236"/>
      <c r="O13" s="67">
        <v>1820</v>
      </c>
      <c r="P13" s="71">
        <v>1820</v>
      </c>
      <c r="Q13" s="132">
        <v>1820</v>
      </c>
      <c r="R13" s="133">
        <v>1820</v>
      </c>
      <c r="S13" s="142">
        <v>1820</v>
      </c>
      <c r="T13" s="71">
        <v>1800</v>
      </c>
    </row>
    <row r="14" spans="2:21" ht="23.25" customHeight="1">
      <c r="B14" s="2" t="s">
        <v>113</v>
      </c>
      <c r="C14" s="68" t="s">
        <v>11</v>
      </c>
      <c r="D14" s="303" t="s">
        <v>174</v>
      </c>
      <c r="E14" s="235"/>
      <c r="F14" s="236"/>
      <c r="G14" s="263" t="s">
        <v>174</v>
      </c>
      <c r="H14" s="264"/>
      <c r="I14" s="265"/>
      <c r="J14" s="263" t="s">
        <v>174</v>
      </c>
      <c r="K14" s="264"/>
      <c r="L14" s="265"/>
      <c r="M14" s="263" t="s">
        <v>174</v>
      </c>
      <c r="N14" s="265"/>
      <c r="O14" s="263" t="s">
        <v>174</v>
      </c>
      <c r="P14" s="265"/>
      <c r="Q14" s="263" t="s">
        <v>174</v>
      </c>
      <c r="R14" s="235"/>
      <c r="S14" s="235"/>
      <c r="T14" s="265"/>
    </row>
    <row r="15" spans="2:21" ht="23.25" customHeight="1">
      <c r="B15" s="2" t="s">
        <v>114</v>
      </c>
      <c r="C15" s="68" t="s">
        <v>11</v>
      </c>
      <c r="D15" s="70" t="s">
        <v>175</v>
      </c>
      <c r="E15" s="302" t="s">
        <v>176</v>
      </c>
      <c r="F15" s="265"/>
      <c r="G15" s="263" t="s">
        <v>177</v>
      </c>
      <c r="H15" s="264"/>
      <c r="I15" s="265"/>
      <c r="J15" s="263" t="s">
        <v>176</v>
      </c>
      <c r="K15" s="264"/>
      <c r="L15" s="265"/>
      <c r="M15" s="263" t="s">
        <v>177</v>
      </c>
      <c r="N15" s="265"/>
      <c r="O15" s="263" t="s">
        <v>176</v>
      </c>
      <c r="P15" s="265"/>
      <c r="Q15" s="263" t="s">
        <v>177</v>
      </c>
      <c r="R15" s="235"/>
      <c r="S15" s="235"/>
      <c r="T15" s="265"/>
      <c r="U15" s="25"/>
    </row>
    <row r="16" spans="2:21" ht="23.25" customHeight="1">
      <c r="B16" s="2" t="s">
        <v>115</v>
      </c>
      <c r="C16" s="68" t="s">
        <v>14</v>
      </c>
      <c r="D16" s="72">
        <v>2.94</v>
      </c>
      <c r="E16" s="89">
        <v>3.92</v>
      </c>
      <c r="F16" s="73">
        <v>4.16</v>
      </c>
      <c r="G16" s="224">
        <v>5.88</v>
      </c>
      <c r="H16" s="225"/>
      <c r="I16" s="226"/>
      <c r="J16" s="224">
        <v>4.3</v>
      </c>
      <c r="K16" s="225"/>
      <c r="L16" s="226"/>
      <c r="M16" s="69">
        <v>6.45</v>
      </c>
      <c r="N16" s="73">
        <v>6.45</v>
      </c>
      <c r="O16" s="224">
        <v>4.75</v>
      </c>
      <c r="P16" s="226"/>
      <c r="Q16" s="137">
        <v>7.12</v>
      </c>
      <c r="R16" s="134">
        <v>7.12</v>
      </c>
      <c r="S16" s="143">
        <v>7.12</v>
      </c>
      <c r="T16" s="73">
        <v>7.12</v>
      </c>
    </row>
    <row r="17" spans="2:20" ht="23.25" customHeight="1">
      <c r="B17" s="3" t="s">
        <v>116</v>
      </c>
      <c r="C17" s="68" t="s">
        <v>1</v>
      </c>
      <c r="D17" s="72">
        <v>102</v>
      </c>
      <c r="E17" s="89">
        <v>102</v>
      </c>
      <c r="F17" s="73">
        <v>105</v>
      </c>
      <c r="G17" s="224">
        <v>102</v>
      </c>
      <c r="H17" s="225"/>
      <c r="I17" s="226"/>
      <c r="J17" s="224">
        <v>103</v>
      </c>
      <c r="K17" s="225"/>
      <c r="L17" s="226"/>
      <c r="M17" s="224">
        <v>103</v>
      </c>
      <c r="N17" s="226"/>
      <c r="O17" s="224">
        <v>105</v>
      </c>
      <c r="P17" s="226"/>
      <c r="Q17" s="137">
        <v>105</v>
      </c>
      <c r="R17" s="134">
        <v>105</v>
      </c>
      <c r="S17" s="143">
        <v>105</v>
      </c>
      <c r="T17" s="73">
        <v>105</v>
      </c>
    </row>
    <row r="18" spans="2:20" ht="23.25" customHeight="1">
      <c r="B18" s="3" t="s">
        <v>117</v>
      </c>
      <c r="C18" s="68" t="s">
        <v>1</v>
      </c>
      <c r="D18" s="72">
        <v>120</v>
      </c>
      <c r="E18" s="89">
        <v>120</v>
      </c>
      <c r="F18" s="73">
        <v>120</v>
      </c>
      <c r="G18" s="224">
        <v>120</v>
      </c>
      <c r="H18" s="225"/>
      <c r="I18" s="226"/>
      <c r="J18" s="224">
        <v>129</v>
      </c>
      <c r="K18" s="225"/>
      <c r="L18" s="226"/>
      <c r="M18" s="224">
        <v>129</v>
      </c>
      <c r="N18" s="226"/>
      <c r="O18" s="224">
        <v>137</v>
      </c>
      <c r="P18" s="226"/>
      <c r="Q18" s="137">
        <v>137</v>
      </c>
      <c r="R18" s="134">
        <v>137</v>
      </c>
      <c r="S18" s="143">
        <v>137</v>
      </c>
      <c r="T18" s="73">
        <v>137</v>
      </c>
    </row>
    <row r="19" spans="2:20" ht="23.25" customHeight="1">
      <c r="B19" s="4" t="s">
        <v>118</v>
      </c>
      <c r="C19" s="80" t="s">
        <v>21</v>
      </c>
      <c r="D19" s="82" t="s">
        <v>9</v>
      </c>
      <c r="E19" s="63" t="s">
        <v>9</v>
      </c>
      <c r="F19" s="83" t="s">
        <v>20</v>
      </c>
      <c r="G19" s="81" t="s">
        <v>9</v>
      </c>
      <c r="H19" s="82" t="s">
        <v>9</v>
      </c>
      <c r="I19" s="83" t="s">
        <v>22</v>
      </c>
      <c r="J19" s="209" t="s">
        <v>22</v>
      </c>
      <c r="K19" s="314"/>
      <c r="L19" s="83" t="s">
        <v>20</v>
      </c>
      <c r="M19" s="81" t="s">
        <v>22</v>
      </c>
      <c r="N19" s="83" t="s">
        <v>20</v>
      </c>
      <c r="O19" s="209" t="s">
        <v>20</v>
      </c>
      <c r="P19" s="211"/>
      <c r="Q19" s="139" t="s">
        <v>20</v>
      </c>
      <c r="R19" s="140" t="s">
        <v>20</v>
      </c>
      <c r="S19" s="145" t="s">
        <v>20</v>
      </c>
      <c r="T19" s="83" t="s">
        <v>20</v>
      </c>
    </row>
    <row r="20" spans="2:20" ht="23.25" customHeight="1">
      <c r="B20" s="4" t="s">
        <v>119</v>
      </c>
      <c r="C20" s="80" t="s">
        <v>11</v>
      </c>
      <c r="D20" s="82" t="s">
        <v>11</v>
      </c>
      <c r="E20" s="63" t="s">
        <v>11</v>
      </c>
      <c r="F20" s="83" t="s">
        <v>15</v>
      </c>
      <c r="G20" s="81" t="s">
        <v>11</v>
      </c>
      <c r="H20" s="82" t="s">
        <v>11</v>
      </c>
      <c r="I20" s="83" t="s">
        <v>15</v>
      </c>
      <c r="J20" s="209" t="s">
        <v>15</v>
      </c>
      <c r="K20" s="210"/>
      <c r="L20" s="211"/>
      <c r="M20" s="209" t="s">
        <v>15</v>
      </c>
      <c r="N20" s="211"/>
      <c r="O20" s="209" t="s">
        <v>15</v>
      </c>
      <c r="P20" s="211"/>
      <c r="Q20" s="209" t="s">
        <v>15</v>
      </c>
      <c r="R20" s="210"/>
      <c r="S20" s="210"/>
      <c r="T20" s="211"/>
    </row>
    <row r="21" spans="2:20" ht="23.25" customHeight="1">
      <c r="B21" s="2" t="s">
        <v>120</v>
      </c>
      <c r="C21" s="68" t="s">
        <v>11</v>
      </c>
      <c r="D21" s="327" t="s">
        <v>74</v>
      </c>
      <c r="E21" s="312"/>
      <c r="F21" s="313"/>
      <c r="G21" s="311" t="s">
        <v>74</v>
      </c>
      <c r="H21" s="312"/>
      <c r="I21" s="313"/>
      <c r="J21" s="215" t="s">
        <v>69</v>
      </c>
      <c r="K21" s="216"/>
      <c r="L21" s="217"/>
      <c r="M21" s="215" t="s">
        <v>69</v>
      </c>
      <c r="N21" s="217"/>
      <c r="O21" s="319" t="s">
        <v>69</v>
      </c>
      <c r="P21" s="320"/>
      <c r="Q21" s="319" t="s">
        <v>69</v>
      </c>
      <c r="R21" s="216"/>
      <c r="S21" s="216"/>
      <c r="T21" s="320"/>
    </row>
    <row r="22" spans="2:20" ht="23.25" customHeight="1">
      <c r="B22" s="2" t="s">
        <v>121</v>
      </c>
      <c r="C22" s="68" t="s">
        <v>11</v>
      </c>
      <c r="D22" s="119" t="s">
        <v>24</v>
      </c>
      <c r="E22" s="321" t="s">
        <v>70</v>
      </c>
      <c r="F22" s="322"/>
      <c r="G22" s="323" t="s">
        <v>7</v>
      </c>
      <c r="H22" s="324"/>
      <c r="I22" s="325"/>
      <c r="J22" s="326" t="s">
        <v>70</v>
      </c>
      <c r="K22" s="324"/>
      <c r="L22" s="325"/>
      <c r="M22" s="323" t="s">
        <v>7</v>
      </c>
      <c r="N22" s="325"/>
      <c r="O22" s="326" t="s">
        <v>70</v>
      </c>
      <c r="P22" s="325"/>
      <c r="Q22" s="323" t="s">
        <v>7</v>
      </c>
      <c r="R22" s="298"/>
      <c r="S22" s="298"/>
      <c r="T22" s="325"/>
    </row>
    <row r="23" spans="2:20" ht="23.25" customHeight="1">
      <c r="B23" s="24" t="s">
        <v>125</v>
      </c>
      <c r="C23" s="87"/>
      <c r="D23" s="72"/>
      <c r="E23" s="63"/>
      <c r="F23" s="83"/>
      <c r="G23" s="69"/>
      <c r="H23" s="72"/>
      <c r="I23" s="73"/>
      <c r="J23" s="69"/>
      <c r="K23" s="72"/>
      <c r="L23" s="73"/>
      <c r="M23" s="69"/>
      <c r="N23" s="73"/>
      <c r="O23" s="69"/>
      <c r="P23" s="73"/>
      <c r="Q23" s="69"/>
      <c r="R23" s="143"/>
      <c r="S23" s="143"/>
      <c r="T23" s="73"/>
    </row>
    <row r="24" spans="2:20" ht="23.25" customHeight="1">
      <c r="B24" s="2" t="s">
        <v>16</v>
      </c>
      <c r="C24" s="156"/>
      <c r="D24" s="271" t="s">
        <v>178</v>
      </c>
      <c r="E24" s="271"/>
      <c r="F24" s="270"/>
      <c r="G24" s="269" t="s">
        <v>178</v>
      </c>
      <c r="H24" s="271"/>
      <c r="I24" s="270"/>
      <c r="J24" s="269" t="s">
        <v>178</v>
      </c>
      <c r="K24" s="271"/>
      <c r="L24" s="270"/>
      <c r="M24" s="269" t="s">
        <v>178</v>
      </c>
      <c r="N24" s="270"/>
      <c r="O24" s="269" t="s">
        <v>178</v>
      </c>
      <c r="P24" s="270"/>
      <c r="Q24" s="269" t="s">
        <v>178</v>
      </c>
      <c r="R24" s="271"/>
      <c r="S24" s="271"/>
      <c r="T24" s="270"/>
    </row>
    <row r="25" spans="2:20" ht="23.25" customHeight="1">
      <c r="B25" s="157" t="s">
        <v>122</v>
      </c>
      <c r="C25" s="68"/>
      <c r="D25" s="304" t="s">
        <v>23</v>
      </c>
      <c r="E25" s="271"/>
      <c r="F25" s="270"/>
      <c r="G25" s="269" t="s">
        <v>23</v>
      </c>
      <c r="H25" s="271"/>
      <c r="I25" s="270"/>
      <c r="J25" s="269" t="s">
        <v>23</v>
      </c>
      <c r="K25" s="271"/>
      <c r="L25" s="270"/>
      <c r="M25" s="269" t="s">
        <v>23</v>
      </c>
      <c r="N25" s="270"/>
      <c r="O25" s="269" t="s">
        <v>23</v>
      </c>
      <c r="P25" s="270"/>
      <c r="Q25" s="269" t="s">
        <v>23</v>
      </c>
      <c r="R25" s="271"/>
      <c r="S25" s="315"/>
      <c r="T25" s="112" t="s">
        <v>17</v>
      </c>
    </row>
    <row r="26" spans="2:20" ht="23.25" customHeight="1">
      <c r="B26" s="157" t="s">
        <v>123</v>
      </c>
      <c r="C26" s="68"/>
      <c r="D26" s="111">
        <v>3</v>
      </c>
      <c r="E26" s="315">
        <v>4</v>
      </c>
      <c r="F26" s="262"/>
      <c r="G26" s="261">
        <v>6</v>
      </c>
      <c r="H26" s="266"/>
      <c r="I26" s="262"/>
      <c r="J26" s="261">
        <v>4</v>
      </c>
      <c r="K26" s="266"/>
      <c r="L26" s="262"/>
      <c r="M26" s="261">
        <v>6</v>
      </c>
      <c r="N26" s="262"/>
      <c r="O26" s="261">
        <v>4</v>
      </c>
      <c r="P26" s="262"/>
      <c r="Q26" s="269">
        <v>6</v>
      </c>
      <c r="R26" s="271"/>
      <c r="S26" s="271"/>
      <c r="T26" s="270"/>
    </row>
    <row r="27" spans="2:20" ht="23.25" customHeight="1">
      <c r="B27" s="316" t="s">
        <v>124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8"/>
    </row>
    <row r="28" spans="2:20" ht="23.25" customHeight="1">
      <c r="B28" s="2" t="s">
        <v>16</v>
      </c>
      <c r="C28" s="68"/>
      <c r="D28" s="304" t="s">
        <v>179</v>
      </c>
      <c r="E28" s="271"/>
      <c r="F28" s="270"/>
      <c r="G28" s="269" t="s">
        <v>179</v>
      </c>
      <c r="H28" s="271"/>
      <c r="I28" s="270"/>
      <c r="J28" s="113" t="s">
        <v>179</v>
      </c>
      <c r="K28" s="111" t="s">
        <v>179</v>
      </c>
      <c r="L28" s="112" t="s">
        <v>179</v>
      </c>
      <c r="M28" s="269" t="s">
        <v>179</v>
      </c>
      <c r="N28" s="270"/>
      <c r="O28" s="269" t="s">
        <v>179</v>
      </c>
      <c r="P28" s="270"/>
      <c r="Q28" s="269" t="s">
        <v>179</v>
      </c>
      <c r="R28" s="271"/>
      <c r="S28" s="271"/>
      <c r="T28" s="270"/>
    </row>
    <row r="29" spans="2:20" ht="23.25" customHeight="1">
      <c r="B29" s="157" t="s">
        <v>122</v>
      </c>
      <c r="C29" s="68"/>
      <c r="D29" s="304" t="s">
        <v>180</v>
      </c>
      <c r="E29" s="271"/>
      <c r="F29" s="270"/>
      <c r="G29" s="269" t="s">
        <v>181</v>
      </c>
      <c r="H29" s="271"/>
      <c r="I29" s="270"/>
      <c r="J29" s="113" t="s">
        <v>180</v>
      </c>
      <c r="K29" s="111" t="s">
        <v>180</v>
      </c>
      <c r="L29" s="112" t="s">
        <v>180</v>
      </c>
      <c r="M29" s="269" t="s">
        <v>180</v>
      </c>
      <c r="N29" s="270"/>
      <c r="O29" s="269" t="s">
        <v>180</v>
      </c>
      <c r="P29" s="270"/>
      <c r="Q29" s="269" t="s">
        <v>180</v>
      </c>
      <c r="R29" s="271"/>
      <c r="S29" s="271"/>
      <c r="T29" s="270"/>
    </row>
    <row r="30" spans="2:20" ht="23.25" customHeight="1">
      <c r="B30" s="157" t="s">
        <v>123</v>
      </c>
      <c r="C30" s="68"/>
      <c r="D30" s="111">
        <v>3</v>
      </c>
      <c r="E30" s="315">
        <v>4</v>
      </c>
      <c r="F30" s="262"/>
      <c r="G30" s="261">
        <v>6</v>
      </c>
      <c r="H30" s="266"/>
      <c r="I30" s="262"/>
      <c r="J30" s="261">
        <v>4</v>
      </c>
      <c r="K30" s="266"/>
      <c r="L30" s="262"/>
      <c r="M30" s="261">
        <v>6</v>
      </c>
      <c r="N30" s="262"/>
      <c r="O30" s="261">
        <v>4</v>
      </c>
      <c r="P30" s="262"/>
      <c r="Q30" s="269">
        <v>6</v>
      </c>
      <c r="R30" s="271"/>
      <c r="S30" s="271"/>
      <c r="T30" s="270"/>
    </row>
    <row r="31" spans="2:20" ht="23.25" customHeight="1">
      <c r="B31" s="24" t="s">
        <v>126</v>
      </c>
      <c r="C31" s="87"/>
      <c r="D31" s="111"/>
      <c r="E31" s="90"/>
      <c r="F31" s="112"/>
      <c r="G31" s="113"/>
      <c r="H31" s="111"/>
      <c r="I31" s="112"/>
      <c r="J31" s="113"/>
      <c r="K31" s="111"/>
      <c r="L31" s="112"/>
      <c r="M31" s="113"/>
      <c r="N31" s="112"/>
      <c r="O31" s="113"/>
      <c r="P31" s="112"/>
      <c r="Q31" s="113"/>
      <c r="R31" s="136"/>
      <c r="S31" s="136"/>
      <c r="T31" s="112"/>
    </row>
    <row r="32" spans="2:20" ht="23.25" customHeight="1">
      <c r="B32" s="2" t="s">
        <v>16</v>
      </c>
      <c r="C32" s="68"/>
      <c r="D32" s="304" t="s">
        <v>182</v>
      </c>
      <c r="E32" s="271"/>
      <c r="F32" s="270"/>
      <c r="G32" s="269" t="s">
        <v>182</v>
      </c>
      <c r="H32" s="271"/>
      <c r="I32" s="270"/>
      <c r="J32" s="269" t="s">
        <v>182</v>
      </c>
      <c r="K32" s="271"/>
      <c r="L32" s="270"/>
      <c r="M32" s="269" t="s">
        <v>182</v>
      </c>
      <c r="N32" s="270"/>
      <c r="O32" s="269" t="s">
        <v>182</v>
      </c>
      <c r="P32" s="270"/>
      <c r="Q32" s="269" t="s">
        <v>182</v>
      </c>
      <c r="R32" s="271"/>
      <c r="S32" s="271"/>
      <c r="T32" s="270"/>
    </row>
    <row r="33" spans="2:20" ht="23.25" customHeight="1">
      <c r="B33" s="157" t="s">
        <v>123</v>
      </c>
      <c r="C33" s="68"/>
      <c r="D33" s="111">
        <v>3</v>
      </c>
      <c r="E33" s="315">
        <v>4</v>
      </c>
      <c r="F33" s="262"/>
      <c r="G33" s="261">
        <v>6</v>
      </c>
      <c r="H33" s="266"/>
      <c r="I33" s="262"/>
      <c r="J33" s="261">
        <v>4</v>
      </c>
      <c r="K33" s="266"/>
      <c r="L33" s="262"/>
      <c r="M33" s="261">
        <v>6</v>
      </c>
      <c r="N33" s="262"/>
      <c r="O33" s="261">
        <v>4</v>
      </c>
      <c r="P33" s="262"/>
      <c r="Q33" s="146">
        <v>6</v>
      </c>
      <c r="R33" s="148">
        <v>6</v>
      </c>
      <c r="S33" s="148">
        <v>6</v>
      </c>
      <c r="T33" s="147">
        <v>6</v>
      </c>
    </row>
    <row r="34" spans="2:20" ht="23.25" customHeight="1">
      <c r="B34" s="24" t="s">
        <v>127</v>
      </c>
      <c r="C34" s="87"/>
      <c r="D34" s="111"/>
      <c r="E34" s="90"/>
      <c r="F34" s="112"/>
      <c r="G34" s="113"/>
      <c r="H34" s="111"/>
      <c r="I34" s="112"/>
      <c r="J34" s="113"/>
      <c r="K34" s="111"/>
      <c r="L34" s="112"/>
      <c r="M34" s="113"/>
      <c r="N34" s="112"/>
      <c r="O34" s="113"/>
      <c r="P34" s="112"/>
      <c r="Q34" s="113"/>
      <c r="R34" s="136"/>
      <c r="S34" s="136"/>
      <c r="T34" s="112"/>
    </row>
    <row r="35" spans="2:20" ht="23.25" customHeight="1">
      <c r="B35" s="2" t="s">
        <v>16</v>
      </c>
      <c r="C35" s="68"/>
      <c r="D35" s="304" t="s">
        <v>178</v>
      </c>
      <c r="E35" s="271"/>
      <c r="F35" s="270"/>
      <c r="G35" s="269" t="s">
        <v>178</v>
      </c>
      <c r="H35" s="271"/>
      <c r="I35" s="270"/>
      <c r="J35" s="269" t="s">
        <v>178</v>
      </c>
      <c r="K35" s="271"/>
      <c r="L35" s="270"/>
      <c r="M35" s="269" t="s">
        <v>178</v>
      </c>
      <c r="N35" s="270"/>
      <c r="O35" s="269" t="s">
        <v>178</v>
      </c>
      <c r="P35" s="270"/>
      <c r="Q35" s="269" t="s">
        <v>178</v>
      </c>
      <c r="R35" s="271"/>
      <c r="S35" s="271"/>
      <c r="T35" s="270"/>
    </row>
    <row r="36" spans="2:20" ht="23.25" customHeight="1">
      <c r="B36" s="157" t="s">
        <v>122</v>
      </c>
      <c r="C36" s="68"/>
      <c r="D36" s="304" t="s">
        <v>183</v>
      </c>
      <c r="E36" s="271"/>
      <c r="F36" s="270"/>
      <c r="G36" s="269" t="s">
        <v>183</v>
      </c>
      <c r="H36" s="271"/>
      <c r="I36" s="270"/>
      <c r="J36" s="269" t="s">
        <v>184</v>
      </c>
      <c r="K36" s="271"/>
      <c r="L36" s="270"/>
      <c r="M36" s="269" t="s">
        <v>184</v>
      </c>
      <c r="N36" s="270"/>
      <c r="O36" s="269" t="s">
        <v>184</v>
      </c>
      <c r="P36" s="270"/>
      <c r="Q36" s="269" t="s">
        <v>184</v>
      </c>
      <c r="R36" s="271"/>
      <c r="S36" s="271"/>
      <c r="T36" s="270"/>
    </row>
    <row r="37" spans="2:20" ht="23.25" customHeight="1">
      <c r="B37" s="24" t="s">
        <v>128</v>
      </c>
      <c r="C37" s="87"/>
      <c r="D37" s="111"/>
      <c r="E37" s="90"/>
      <c r="F37" s="112"/>
      <c r="G37" s="113"/>
      <c r="H37" s="111"/>
      <c r="I37" s="112"/>
      <c r="J37" s="113"/>
      <c r="K37" s="111"/>
      <c r="L37" s="112"/>
      <c r="M37" s="113"/>
      <c r="N37" s="112"/>
      <c r="O37" s="113"/>
      <c r="P37" s="112"/>
      <c r="Q37" s="146"/>
      <c r="R37" s="148"/>
      <c r="S37" s="148"/>
      <c r="T37" s="147"/>
    </row>
    <row r="38" spans="2:20" ht="23.25" customHeight="1">
      <c r="B38" s="2" t="s">
        <v>16</v>
      </c>
      <c r="C38" s="68"/>
      <c r="D38" s="304" t="s">
        <v>185</v>
      </c>
      <c r="E38" s="271"/>
      <c r="F38" s="270"/>
      <c r="G38" s="304" t="s">
        <v>185</v>
      </c>
      <c r="H38" s="271"/>
      <c r="I38" s="270"/>
      <c r="J38" s="269" t="s">
        <v>185</v>
      </c>
      <c r="K38" s="271"/>
      <c r="L38" s="270"/>
      <c r="M38" s="269" t="s">
        <v>185</v>
      </c>
      <c r="N38" s="270"/>
      <c r="O38" s="269" t="s">
        <v>185</v>
      </c>
      <c r="P38" s="270"/>
      <c r="Q38" s="269" t="s">
        <v>185</v>
      </c>
      <c r="R38" s="271"/>
      <c r="S38" s="271"/>
      <c r="T38" s="270"/>
    </row>
    <row r="39" spans="2:20" ht="23.25" customHeight="1">
      <c r="B39" s="157" t="s">
        <v>122</v>
      </c>
      <c r="C39" s="68"/>
      <c r="D39" s="304" t="s">
        <v>186</v>
      </c>
      <c r="E39" s="271"/>
      <c r="F39" s="270"/>
      <c r="G39" s="304" t="s">
        <v>186</v>
      </c>
      <c r="H39" s="271"/>
      <c r="I39" s="270"/>
      <c r="J39" s="269" t="s">
        <v>187</v>
      </c>
      <c r="K39" s="271"/>
      <c r="L39" s="270"/>
      <c r="M39" s="269" t="s">
        <v>187</v>
      </c>
      <c r="N39" s="270"/>
      <c r="O39" s="269" t="s">
        <v>187</v>
      </c>
      <c r="P39" s="270"/>
      <c r="Q39" s="269" t="s">
        <v>187</v>
      </c>
      <c r="R39" s="271"/>
      <c r="S39" s="271"/>
      <c r="T39" s="270"/>
    </row>
    <row r="40" spans="2:20" ht="23.25" customHeight="1">
      <c r="B40" s="157" t="s">
        <v>123</v>
      </c>
      <c r="C40" s="68"/>
      <c r="D40" s="111">
        <v>3</v>
      </c>
      <c r="E40" s="315">
        <v>4</v>
      </c>
      <c r="F40" s="262"/>
      <c r="G40" s="261">
        <v>6</v>
      </c>
      <c r="H40" s="266"/>
      <c r="I40" s="262"/>
      <c r="J40" s="261">
        <v>4</v>
      </c>
      <c r="K40" s="266"/>
      <c r="L40" s="262"/>
      <c r="M40" s="261">
        <v>6</v>
      </c>
      <c r="N40" s="262"/>
      <c r="O40" s="261">
        <v>4</v>
      </c>
      <c r="P40" s="262"/>
      <c r="Q40" s="261">
        <v>6</v>
      </c>
      <c r="R40" s="271"/>
      <c r="S40" s="271"/>
      <c r="T40" s="262"/>
    </row>
    <row r="41" spans="2:20" ht="23.25" customHeight="1">
      <c r="B41" s="22" t="s">
        <v>129</v>
      </c>
      <c r="C41" s="17"/>
      <c r="D41" s="21"/>
      <c r="E41" s="32"/>
      <c r="F41" s="18"/>
      <c r="G41" s="19"/>
      <c r="H41" s="21"/>
      <c r="I41" s="18"/>
      <c r="J41" s="19"/>
      <c r="K41" s="21"/>
      <c r="L41" s="18"/>
      <c r="M41" s="19"/>
      <c r="N41" s="18"/>
      <c r="O41" s="19"/>
      <c r="P41" s="18"/>
      <c r="Q41" s="19"/>
      <c r="R41" s="17"/>
      <c r="S41" s="17"/>
      <c r="T41" s="18"/>
    </row>
    <row r="42" spans="2:20" ht="23.25" customHeight="1">
      <c r="B42" s="3" t="s">
        <v>130</v>
      </c>
      <c r="C42" s="80" t="s">
        <v>11</v>
      </c>
      <c r="D42" s="332" t="s">
        <v>188</v>
      </c>
      <c r="E42" s="287"/>
      <c r="F42" s="284"/>
      <c r="G42" s="332" t="s">
        <v>188</v>
      </c>
      <c r="H42" s="287"/>
      <c r="I42" s="284"/>
      <c r="J42" s="332" t="s">
        <v>188</v>
      </c>
      <c r="K42" s="287"/>
      <c r="L42" s="284"/>
      <c r="M42" s="283" t="s">
        <v>188</v>
      </c>
      <c r="N42" s="284"/>
      <c r="O42" s="283" t="s">
        <v>188</v>
      </c>
      <c r="P42" s="284"/>
      <c r="Q42" s="283" t="s">
        <v>188</v>
      </c>
      <c r="R42" s="287"/>
      <c r="S42" s="287"/>
      <c r="T42" s="284"/>
    </row>
    <row r="43" spans="2:20" ht="23.25" customHeight="1">
      <c r="B43" s="49" t="s">
        <v>131</v>
      </c>
      <c r="C43" s="80" t="s">
        <v>47</v>
      </c>
      <c r="D43" s="303">
        <v>-3</v>
      </c>
      <c r="E43" s="235"/>
      <c r="F43" s="236"/>
      <c r="G43" s="303">
        <v>-3</v>
      </c>
      <c r="H43" s="235"/>
      <c r="I43" s="236"/>
      <c r="J43" s="303">
        <v>-3</v>
      </c>
      <c r="K43" s="235"/>
      <c r="L43" s="236"/>
      <c r="M43" s="234">
        <v>-3</v>
      </c>
      <c r="N43" s="236"/>
      <c r="O43" s="234">
        <v>-3</v>
      </c>
      <c r="P43" s="236"/>
      <c r="Q43" s="234">
        <v>-3</v>
      </c>
      <c r="R43" s="235"/>
      <c r="S43" s="235"/>
      <c r="T43" s="236"/>
    </row>
    <row r="44" spans="2:20" ht="23.25" customHeight="1">
      <c r="B44" s="49" t="s">
        <v>132</v>
      </c>
      <c r="C44" s="80" t="s">
        <v>47</v>
      </c>
      <c r="D44" s="332">
        <v>-6</v>
      </c>
      <c r="E44" s="287"/>
      <c r="F44" s="284"/>
      <c r="G44" s="332">
        <v>-6</v>
      </c>
      <c r="H44" s="287"/>
      <c r="I44" s="284"/>
      <c r="J44" s="332">
        <v>-6</v>
      </c>
      <c r="K44" s="287"/>
      <c r="L44" s="284"/>
      <c r="M44" s="283">
        <v>-6</v>
      </c>
      <c r="N44" s="284"/>
      <c r="O44" s="283">
        <v>-6</v>
      </c>
      <c r="P44" s="284"/>
      <c r="Q44" s="283">
        <v>-6</v>
      </c>
      <c r="R44" s="287"/>
      <c r="S44" s="287"/>
      <c r="T44" s="284"/>
    </row>
    <row r="45" spans="2:20" ht="23.25" customHeight="1">
      <c r="B45" s="88" t="s">
        <v>133</v>
      </c>
      <c r="C45" s="117" t="s">
        <v>11</v>
      </c>
      <c r="D45" s="332" t="s">
        <v>98</v>
      </c>
      <c r="E45" s="287"/>
      <c r="F45" s="284"/>
      <c r="G45" s="332" t="s">
        <v>98</v>
      </c>
      <c r="H45" s="287"/>
      <c r="I45" s="284"/>
      <c r="J45" s="332" t="s">
        <v>98</v>
      </c>
      <c r="K45" s="287"/>
      <c r="L45" s="284"/>
      <c r="M45" s="283" t="s">
        <v>98</v>
      </c>
      <c r="N45" s="284"/>
      <c r="O45" s="283" t="s">
        <v>98</v>
      </c>
      <c r="P45" s="284"/>
      <c r="Q45" s="283" t="s">
        <v>98</v>
      </c>
      <c r="R45" s="287"/>
      <c r="S45" s="287"/>
      <c r="T45" s="284"/>
    </row>
    <row r="46" spans="2:20" ht="23.25" customHeight="1">
      <c r="B46" s="49" t="s">
        <v>134</v>
      </c>
      <c r="C46" s="80" t="s">
        <v>18</v>
      </c>
      <c r="D46" s="332">
        <v>70</v>
      </c>
      <c r="E46" s="287"/>
      <c r="F46" s="284"/>
      <c r="G46" s="332">
        <v>70</v>
      </c>
      <c r="H46" s="287"/>
      <c r="I46" s="284"/>
      <c r="J46" s="332">
        <v>70</v>
      </c>
      <c r="K46" s="287"/>
      <c r="L46" s="284"/>
      <c r="M46" s="283">
        <v>70</v>
      </c>
      <c r="N46" s="284"/>
      <c r="O46" s="283">
        <v>70</v>
      </c>
      <c r="P46" s="284"/>
      <c r="Q46" s="283">
        <v>70</v>
      </c>
      <c r="R46" s="287"/>
      <c r="S46" s="287"/>
      <c r="T46" s="284"/>
    </row>
    <row r="47" spans="2:20" s="5" customFormat="1" ht="23.25" customHeight="1">
      <c r="B47" s="22" t="s">
        <v>135</v>
      </c>
      <c r="C47" s="17"/>
      <c r="D47" s="21"/>
      <c r="E47" s="32"/>
      <c r="F47" s="18"/>
      <c r="G47" s="19"/>
      <c r="H47" s="21"/>
      <c r="I47" s="18"/>
      <c r="J47" s="19"/>
      <c r="K47" s="21"/>
      <c r="L47" s="18"/>
      <c r="M47" s="19"/>
      <c r="N47" s="18"/>
      <c r="O47" s="19"/>
      <c r="P47" s="18"/>
      <c r="Q47" s="19"/>
      <c r="R47" s="17"/>
      <c r="S47" s="17"/>
      <c r="T47" s="18"/>
    </row>
    <row r="48" spans="2:20" ht="23.25" customHeight="1">
      <c r="B48" s="49" t="s">
        <v>136</v>
      </c>
      <c r="C48" s="80" t="s">
        <v>97</v>
      </c>
      <c r="D48" s="332">
        <v>20</v>
      </c>
      <c r="E48" s="287"/>
      <c r="F48" s="284"/>
      <c r="G48" s="283">
        <v>20</v>
      </c>
      <c r="H48" s="287"/>
      <c r="I48" s="284"/>
      <c r="J48" s="283">
        <v>20</v>
      </c>
      <c r="K48" s="287"/>
      <c r="L48" s="284"/>
      <c r="M48" s="283">
        <v>20</v>
      </c>
      <c r="N48" s="284"/>
      <c r="O48" s="283">
        <v>20</v>
      </c>
      <c r="P48" s="284"/>
      <c r="Q48" s="283">
        <v>20</v>
      </c>
      <c r="R48" s="287"/>
      <c r="S48" s="287"/>
      <c r="T48" s="284"/>
    </row>
    <row r="49" spans="2:20" ht="23.25" customHeight="1">
      <c r="B49" s="88" t="s">
        <v>137</v>
      </c>
      <c r="C49" s="80" t="s">
        <v>18</v>
      </c>
      <c r="D49" s="75">
        <v>700</v>
      </c>
      <c r="E49" s="27">
        <v>700</v>
      </c>
      <c r="F49" s="76">
        <v>700</v>
      </c>
      <c r="G49" s="74">
        <v>700</v>
      </c>
      <c r="H49" s="75">
        <v>700</v>
      </c>
      <c r="I49" s="76">
        <v>700</v>
      </c>
      <c r="J49" s="74">
        <v>700</v>
      </c>
      <c r="K49" s="75">
        <v>700</v>
      </c>
      <c r="L49" s="76">
        <v>700</v>
      </c>
      <c r="M49" s="74">
        <v>700</v>
      </c>
      <c r="N49" s="76">
        <v>700</v>
      </c>
      <c r="O49" s="74">
        <v>760</v>
      </c>
      <c r="P49" s="76">
        <v>760</v>
      </c>
      <c r="Q49" s="74">
        <v>760</v>
      </c>
      <c r="R49" s="138"/>
      <c r="S49" s="138">
        <v>760</v>
      </c>
      <c r="T49" s="76">
        <v>760</v>
      </c>
    </row>
    <row r="50" spans="2:20" s="5" customFormat="1" ht="23.25" customHeight="1">
      <c r="B50" s="22" t="s">
        <v>138</v>
      </c>
      <c r="C50" s="17"/>
      <c r="D50" s="21"/>
      <c r="E50" s="32"/>
      <c r="F50" s="18"/>
      <c r="G50" s="19"/>
      <c r="H50" s="21"/>
      <c r="I50" s="18"/>
      <c r="J50" s="19"/>
      <c r="K50" s="21"/>
      <c r="L50" s="18"/>
      <c r="M50" s="19"/>
      <c r="N50" s="18"/>
      <c r="O50" s="19"/>
      <c r="P50" s="18"/>
      <c r="Q50" s="19"/>
      <c r="R50" s="17"/>
      <c r="S50" s="17"/>
      <c r="T50" s="18"/>
    </row>
    <row r="51" spans="2:20" ht="23.25" customHeight="1">
      <c r="B51" s="3" t="s">
        <v>139</v>
      </c>
      <c r="C51" s="68" t="s">
        <v>11</v>
      </c>
      <c r="D51" s="332" t="s">
        <v>61</v>
      </c>
      <c r="E51" s="287"/>
      <c r="F51" s="284"/>
      <c r="G51" s="332" t="s">
        <v>61</v>
      </c>
      <c r="H51" s="287"/>
      <c r="I51" s="284"/>
      <c r="J51" s="332" t="s">
        <v>61</v>
      </c>
      <c r="K51" s="287"/>
      <c r="L51" s="284"/>
      <c r="M51" s="283" t="s">
        <v>61</v>
      </c>
      <c r="N51" s="284"/>
      <c r="O51" s="283" t="s">
        <v>61</v>
      </c>
      <c r="P51" s="284"/>
      <c r="Q51" s="283" t="s">
        <v>61</v>
      </c>
      <c r="R51" s="287"/>
      <c r="S51" s="287"/>
      <c r="T51" s="284"/>
    </row>
    <row r="52" spans="2:20" ht="23.25" customHeight="1">
      <c r="B52" s="3" t="s">
        <v>140</v>
      </c>
      <c r="C52" s="68" t="s">
        <v>11</v>
      </c>
      <c r="D52" s="332" t="s">
        <v>189</v>
      </c>
      <c r="E52" s="287"/>
      <c r="F52" s="284"/>
      <c r="G52" s="332" t="s">
        <v>189</v>
      </c>
      <c r="H52" s="287"/>
      <c r="I52" s="284"/>
      <c r="J52" s="332" t="s">
        <v>189</v>
      </c>
      <c r="K52" s="287"/>
      <c r="L52" s="284"/>
      <c r="M52" s="283" t="s">
        <v>189</v>
      </c>
      <c r="N52" s="284"/>
      <c r="O52" s="283" t="s">
        <v>189</v>
      </c>
      <c r="P52" s="284"/>
      <c r="Q52" s="283" t="s">
        <v>189</v>
      </c>
      <c r="R52" s="287"/>
      <c r="S52" s="287"/>
      <c r="T52" s="284"/>
    </row>
    <row r="53" spans="2:20" ht="23.25" customHeight="1">
      <c r="B53" s="3" t="s">
        <v>133</v>
      </c>
      <c r="C53" s="68" t="s">
        <v>6</v>
      </c>
      <c r="D53" s="303" t="s">
        <v>66</v>
      </c>
      <c r="E53" s="235"/>
      <c r="F53" s="236"/>
      <c r="G53" s="303" t="s">
        <v>66</v>
      </c>
      <c r="H53" s="235"/>
      <c r="I53" s="236"/>
      <c r="J53" s="303" t="s">
        <v>66</v>
      </c>
      <c r="K53" s="235"/>
      <c r="L53" s="236"/>
      <c r="M53" s="234" t="s">
        <v>66</v>
      </c>
      <c r="N53" s="236"/>
      <c r="O53" s="234" t="s">
        <v>66</v>
      </c>
      <c r="P53" s="236"/>
      <c r="Q53" s="234" t="s">
        <v>66</v>
      </c>
      <c r="R53" s="235"/>
      <c r="S53" s="235"/>
      <c r="T53" s="236"/>
    </row>
    <row r="54" spans="2:20" ht="23.25" customHeight="1">
      <c r="B54" s="3" t="s">
        <v>141</v>
      </c>
      <c r="C54" s="68" t="s">
        <v>192</v>
      </c>
      <c r="D54" s="332">
        <v>250</v>
      </c>
      <c r="E54" s="287"/>
      <c r="F54" s="284"/>
      <c r="G54" s="332">
        <v>250</v>
      </c>
      <c r="H54" s="287"/>
      <c r="I54" s="284"/>
      <c r="J54" s="332">
        <v>250</v>
      </c>
      <c r="K54" s="287"/>
      <c r="L54" s="284"/>
      <c r="M54" s="283">
        <v>250</v>
      </c>
      <c r="N54" s="284"/>
      <c r="O54" s="283">
        <v>250</v>
      </c>
      <c r="P54" s="284"/>
      <c r="Q54" s="283">
        <v>250</v>
      </c>
      <c r="R54" s="287"/>
      <c r="S54" s="287"/>
      <c r="T54" s="284"/>
    </row>
    <row r="55" spans="2:20" ht="23.25" customHeight="1">
      <c r="B55" s="158" t="s">
        <v>148</v>
      </c>
      <c r="C55" s="154" t="s">
        <v>48</v>
      </c>
      <c r="D55" s="6">
        <v>236.6</v>
      </c>
      <c r="E55" s="26">
        <v>219</v>
      </c>
      <c r="F55" s="16">
        <v>235</v>
      </c>
      <c r="G55" s="11">
        <v>232.6</v>
      </c>
      <c r="H55" s="6">
        <v>234</v>
      </c>
      <c r="I55" s="16">
        <v>228.5</v>
      </c>
      <c r="J55" s="11">
        <v>213.5</v>
      </c>
      <c r="K55" s="6">
        <v>213.5</v>
      </c>
      <c r="L55" s="16">
        <v>208.1</v>
      </c>
      <c r="M55" s="11">
        <v>206.7</v>
      </c>
      <c r="N55" s="16">
        <v>199.9</v>
      </c>
      <c r="O55" s="11">
        <v>216</v>
      </c>
      <c r="P55" s="16">
        <v>209.3</v>
      </c>
      <c r="Q55" s="11">
        <v>216</v>
      </c>
      <c r="R55" s="6">
        <v>209.7</v>
      </c>
      <c r="S55" s="116">
        <v>205</v>
      </c>
      <c r="T55" s="16">
        <v>205</v>
      </c>
    </row>
    <row r="56" spans="2:20" ht="23.25" customHeight="1">
      <c r="B56" s="7" t="s">
        <v>142</v>
      </c>
      <c r="C56" s="68" t="s">
        <v>2</v>
      </c>
      <c r="D56" s="332" t="s">
        <v>49</v>
      </c>
      <c r="E56" s="287" t="s">
        <v>84</v>
      </c>
      <c r="F56" s="284" t="s">
        <v>84</v>
      </c>
      <c r="G56" s="332" t="s">
        <v>49</v>
      </c>
      <c r="H56" s="287" t="s">
        <v>84</v>
      </c>
      <c r="I56" s="284" t="s">
        <v>84</v>
      </c>
      <c r="J56" s="332" t="s">
        <v>49</v>
      </c>
      <c r="K56" s="287" t="s">
        <v>84</v>
      </c>
      <c r="L56" s="284" t="s">
        <v>84</v>
      </c>
      <c r="M56" s="283" t="s">
        <v>49</v>
      </c>
      <c r="N56" s="284" t="s">
        <v>84</v>
      </c>
      <c r="O56" s="283" t="s">
        <v>49</v>
      </c>
      <c r="P56" s="284" t="s">
        <v>84</v>
      </c>
      <c r="Q56" s="283" t="s">
        <v>49</v>
      </c>
      <c r="R56" s="287"/>
      <c r="S56" s="287"/>
      <c r="T56" s="284" t="s">
        <v>84</v>
      </c>
    </row>
    <row r="57" spans="2:20" ht="23.25" customHeight="1">
      <c r="B57" s="22" t="s">
        <v>143</v>
      </c>
      <c r="C57" s="17"/>
      <c r="D57" s="21"/>
      <c r="E57" s="32"/>
      <c r="F57" s="18"/>
      <c r="G57" s="19"/>
      <c r="H57" s="21"/>
      <c r="I57" s="18"/>
      <c r="J57" s="19"/>
      <c r="K57" s="21"/>
      <c r="L57" s="18"/>
      <c r="M57" s="19"/>
      <c r="N57" s="18"/>
      <c r="O57" s="19"/>
      <c r="P57" s="18"/>
      <c r="Q57" s="19"/>
      <c r="R57" s="17"/>
      <c r="S57" s="17"/>
      <c r="T57" s="18"/>
    </row>
    <row r="58" spans="2:20" ht="23.25" customHeight="1">
      <c r="B58" s="7" t="s">
        <v>144</v>
      </c>
      <c r="C58" s="68" t="s">
        <v>11</v>
      </c>
      <c r="D58" s="272" t="s">
        <v>58</v>
      </c>
      <c r="E58" s="276"/>
      <c r="F58" s="79" t="s">
        <v>67</v>
      </c>
      <c r="G58" s="77" t="s">
        <v>58</v>
      </c>
      <c r="H58" s="78" t="s">
        <v>67</v>
      </c>
      <c r="I58" s="79" t="s">
        <v>58</v>
      </c>
      <c r="J58" s="274" t="s">
        <v>67</v>
      </c>
      <c r="K58" s="276"/>
      <c r="L58" s="79" t="s">
        <v>58</v>
      </c>
      <c r="M58" s="274" t="s">
        <v>58</v>
      </c>
      <c r="N58" s="273"/>
      <c r="O58" s="274" t="s">
        <v>67</v>
      </c>
      <c r="P58" s="273"/>
      <c r="Q58" s="77" t="s">
        <v>58</v>
      </c>
      <c r="R58" s="333" t="s">
        <v>67</v>
      </c>
      <c r="S58" s="333"/>
      <c r="T58" s="170" t="s">
        <v>58</v>
      </c>
    </row>
    <row r="59" spans="2:20" ht="23.25" customHeight="1">
      <c r="B59" s="7" t="s">
        <v>145</v>
      </c>
      <c r="C59" s="68" t="s">
        <v>11</v>
      </c>
      <c r="D59" s="272" t="s">
        <v>25</v>
      </c>
      <c r="E59" s="275"/>
      <c r="F59" s="273"/>
      <c r="G59" s="274" t="s">
        <v>190</v>
      </c>
      <c r="H59" s="275"/>
      <c r="I59" s="273"/>
      <c r="J59" s="274" t="s">
        <v>190</v>
      </c>
      <c r="K59" s="275"/>
      <c r="L59" s="273"/>
      <c r="M59" s="274" t="s">
        <v>190</v>
      </c>
      <c r="N59" s="273"/>
      <c r="O59" s="274" t="s">
        <v>190</v>
      </c>
      <c r="P59" s="273"/>
      <c r="Q59" s="77" t="s">
        <v>190</v>
      </c>
      <c r="R59" s="77" t="s">
        <v>190</v>
      </c>
      <c r="S59" s="77" t="s">
        <v>190</v>
      </c>
      <c r="T59" s="79" t="s">
        <v>26</v>
      </c>
    </row>
    <row r="60" spans="2:20" ht="23.25" customHeight="1">
      <c r="B60" s="39" t="s">
        <v>146</v>
      </c>
      <c r="C60" s="68" t="s">
        <v>11</v>
      </c>
      <c r="D60" s="272" t="s">
        <v>25</v>
      </c>
      <c r="E60" s="275"/>
      <c r="F60" s="273"/>
      <c r="G60" s="274" t="s">
        <v>190</v>
      </c>
      <c r="H60" s="275"/>
      <c r="I60" s="273"/>
      <c r="J60" s="274" t="s">
        <v>190</v>
      </c>
      <c r="K60" s="275"/>
      <c r="L60" s="273"/>
      <c r="M60" s="274" t="s">
        <v>190</v>
      </c>
      <c r="N60" s="273"/>
      <c r="O60" s="274" t="s">
        <v>190</v>
      </c>
      <c r="P60" s="273"/>
      <c r="Q60" s="77" t="s">
        <v>190</v>
      </c>
      <c r="R60" s="77" t="s">
        <v>190</v>
      </c>
      <c r="S60" s="77" t="s">
        <v>190</v>
      </c>
      <c r="T60" s="79" t="s">
        <v>191</v>
      </c>
    </row>
    <row r="61" spans="2:20" ht="23.25" customHeight="1">
      <c r="B61" s="22" t="s">
        <v>147</v>
      </c>
      <c r="C61" s="17"/>
      <c r="D61" s="21"/>
      <c r="E61" s="32"/>
      <c r="F61" s="18"/>
      <c r="G61" s="19"/>
      <c r="H61" s="21"/>
      <c r="I61" s="18"/>
      <c r="J61" s="19"/>
      <c r="K61" s="21"/>
      <c r="L61" s="18"/>
      <c r="M61" s="19"/>
      <c r="N61" s="18"/>
      <c r="O61" s="19"/>
      <c r="P61" s="18"/>
      <c r="Q61" s="19"/>
      <c r="R61" s="17"/>
      <c r="S61" s="17"/>
      <c r="T61" s="18"/>
    </row>
    <row r="62" spans="2:20" ht="23.25" customHeight="1">
      <c r="B62" s="2" t="s">
        <v>155</v>
      </c>
      <c r="C62" s="68" t="s">
        <v>2</v>
      </c>
      <c r="D62" s="332" t="s">
        <v>195</v>
      </c>
      <c r="E62" s="287"/>
      <c r="F62" s="284"/>
      <c r="G62" s="332" t="s">
        <v>195</v>
      </c>
      <c r="H62" s="287"/>
      <c r="I62" s="284"/>
      <c r="J62" s="332" t="s">
        <v>195</v>
      </c>
      <c r="K62" s="287"/>
      <c r="L62" s="284"/>
      <c r="M62" s="283" t="s">
        <v>195</v>
      </c>
      <c r="N62" s="284"/>
      <c r="O62" s="283" t="s">
        <v>195</v>
      </c>
      <c r="P62" s="284"/>
      <c r="Q62" s="283" t="s">
        <v>195</v>
      </c>
      <c r="R62" s="287"/>
      <c r="S62" s="287"/>
      <c r="T62" s="284"/>
    </row>
    <row r="63" spans="2:20" ht="23.25" customHeight="1">
      <c r="B63" s="3" t="s">
        <v>156</v>
      </c>
      <c r="C63" s="68" t="s">
        <v>11</v>
      </c>
      <c r="D63" s="332" t="s">
        <v>85</v>
      </c>
      <c r="E63" s="287" t="s">
        <v>85</v>
      </c>
      <c r="F63" s="284" t="s">
        <v>85</v>
      </c>
      <c r="G63" s="332" t="s">
        <v>85</v>
      </c>
      <c r="H63" s="287" t="s">
        <v>85</v>
      </c>
      <c r="I63" s="284" t="s">
        <v>85</v>
      </c>
      <c r="J63" s="332" t="s">
        <v>85</v>
      </c>
      <c r="K63" s="287" t="s">
        <v>85</v>
      </c>
      <c r="L63" s="284" t="s">
        <v>85</v>
      </c>
      <c r="M63" s="283" t="s">
        <v>85</v>
      </c>
      <c r="N63" s="284" t="s">
        <v>85</v>
      </c>
      <c r="O63" s="283" t="s">
        <v>85</v>
      </c>
      <c r="P63" s="284" t="s">
        <v>85</v>
      </c>
      <c r="Q63" s="283" t="s">
        <v>85</v>
      </c>
      <c r="R63" s="287"/>
      <c r="S63" s="287"/>
      <c r="T63" s="284" t="s">
        <v>85</v>
      </c>
    </row>
    <row r="64" spans="2:20" ht="23.25" customHeight="1">
      <c r="B64" s="88" t="s">
        <v>157</v>
      </c>
      <c r="C64" s="68" t="s">
        <v>11</v>
      </c>
      <c r="D64" s="332" t="s">
        <v>189</v>
      </c>
      <c r="E64" s="287"/>
      <c r="F64" s="284"/>
      <c r="G64" s="332" t="s">
        <v>189</v>
      </c>
      <c r="H64" s="287"/>
      <c r="I64" s="284"/>
      <c r="J64" s="332" t="s">
        <v>189</v>
      </c>
      <c r="K64" s="287"/>
      <c r="L64" s="284"/>
      <c r="M64" s="283" t="s">
        <v>189</v>
      </c>
      <c r="N64" s="284" t="s">
        <v>51</v>
      </c>
      <c r="O64" s="283" t="s">
        <v>189</v>
      </c>
      <c r="P64" s="284" t="s">
        <v>51</v>
      </c>
      <c r="Q64" s="283" t="s">
        <v>189</v>
      </c>
      <c r="R64" s="287"/>
      <c r="S64" s="287"/>
      <c r="T64" s="284" t="s">
        <v>51</v>
      </c>
    </row>
    <row r="65" spans="2:20" ht="23.25" customHeight="1">
      <c r="B65" s="3" t="s">
        <v>160</v>
      </c>
      <c r="C65" s="68" t="s">
        <v>192</v>
      </c>
      <c r="D65" s="332">
        <v>250</v>
      </c>
      <c r="E65" s="287">
        <v>250</v>
      </c>
      <c r="F65" s="284">
        <v>250</v>
      </c>
      <c r="G65" s="332">
        <v>250</v>
      </c>
      <c r="H65" s="287">
        <v>250</v>
      </c>
      <c r="I65" s="284">
        <v>250</v>
      </c>
      <c r="J65" s="332">
        <v>250</v>
      </c>
      <c r="K65" s="287">
        <v>250</v>
      </c>
      <c r="L65" s="284">
        <v>250</v>
      </c>
      <c r="M65" s="283">
        <v>250</v>
      </c>
      <c r="N65" s="284">
        <v>250</v>
      </c>
      <c r="O65" s="283">
        <v>250</v>
      </c>
      <c r="P65" s="284">
        <v>250</v>
      </c>
      <c r="Q65" s="283">
        <v>250</v>
      </c>
      <c r="R65" s="287"/>
      <c r="S65" s="287"/>
      <c r="T65" s="284">
        <v>250</v>
      </c>
    </row>
    <row r="66" spans="2:20" ht="23.25" customHeight="1">
      <c r="B66" s="88" t="s">
        <v>158</v>
      </c>
      <c r="C66" s="155" t="s">
        <v>18</v>
      </c>
      <c r="D66" s="332">
        <v>125</v>
      </c>
      <c r="E66" s="287">
        <v>125</v>
      </c>
      <c r="F66" s="284">
        <v>125</v>
      </c>
      <c r="G66" s="332">
        <v>125</v>
      </c>
      <c r="H66" s="287">
        <v>125</v>
      </c>
      <c r="I66" s="284">
        <v>125</v>
      </c>
      <c r="J66" s="332">
        <v>125</v>
      </c>
      <c r="K66" s="287">
        <v>125</v>
      </c>
      <c r="L66" s="284">
        <v>125</v>
      </c>
      <c r="M66" s="283">
        <v>125</v>
      </c>
      <c r="N66" s="284">
        <v>125</v>
      </c>
      <c r="O66" s="283">
        <v>125</v>
      </c>
      <c r="P66" s="284">
        <v>125</v>
      </c>
      <c r="Q66" s="283">
        <v>125</v>
      </c>
      <c r="R66" s="287"/>
      <c r="S66" s="287"/>
      <c r="T66" s="284">
        <v>125</v>
      </c>
    </row>
    <row r="67" spans="2:20" s="5" customFormat="1" ht="23.25" customHeight="1">
      <c r="B67" s="88" t="s">
        <v>161</v>
      </c>
      <c r="C67" s="68" t="s">
        <v>193</v>
      </c>
      <c r="D67" s="303">
        <v>3</v>
      </c>
      <c r="E67" s="235"/>
      <c r="F67" s="236"/>
      <c r="G67" s="234">
        <v>3</v>
      </c>
      <c r="H67" s="235"/>
      <c r="I67" s="236"/>
      <c r="J67" s="67">
        <v>3</v>
      </c>
      <c r="K67" s="303">
        <v>4.4000000000000004</v>
      </c>
      <c r="L67" s="236"/>
      <c r="M67" s="234">
        <v>4.4000000000000004</v>
      </c>
      <c r="N67" s="236"/>
      <c r="O67" s="234">
        <v>4.4000000000000004</v>
      </c>
      <c r="P67" s="236"/>
      <c r="Q67" s="234">
        <v>4.5</v>
      </c>
      <c r="R67" s="235"/>
      <c r="S67" s="235"/>
      <c r="T67" s="236"/>
    </row>
    <row r="68" spans="2:20" s="5" customFormat="1" ht="23.25" customHeight="1">
      <c r="B68" s="2" t="s">
        <v>159</v>
      </c>
      <c r="C68" s="68" t="s">
        <v>14</v>
      </c>
      <c r="D68" s="70">
        <v>8.5</v>
      </c>
      <c r="E68" s="303">
        <v>9.5</v>
      </c>
      <c r="F68" s="236"/>
      <c r="G68" s="234">
        <v>13</v>
      </c>
      <c r="H68" s="235"/>
      <c r="I68" s="236"/>
      <c r="J68" s="234">
        <v>9</v>
      </c>
      <c r="K68" s="235"/>
      <c r="L68" s="236"/>
      <c r="M68" s="234">
        <v>19</v>
      </c>
      <c r="N68" s="236"/>
      <c r="O68" s="234">
        <v>9</v>
      </c>
      <c r="P68" s="236"/>
      <c r="Q68" s="234">
        <v>19</v>
      </c>
      <c r="R68" s="235"/>
      <c r="S68" s="235"/>
      <c r="T68" s="236"/>
    </row>
    <row r="69" spans="2:20" s="5" customFormat="1" ht="23.25" customHeight="1">
      <c r="B69" s="22" t="s">
        <v>162</v>
      </c>
      <c r="C69" s="17"/>
      <c r="D69" s="21"/>
      <c r="E69" s="32"/>
      <c r="F69" s="18"/>
      <c r="G69" s="19"/>
      <c r="H69" s="21"/>
      <c r="I69" s="18"/>
      <c r="J69" s="19"/>
      <c r="K69" s="21"/>
      <c r="L69" s="18"/>
      <c r="M69" s="19"/>
      <c r="N69" s="18"/>
      <c r="O69" s="19"/>
      <c r="P69" s="18"/>
      <c r="Q69" s="19"/>
      <c r="R69" s="21"/>
      <c r="S69" s="17"/>
      <c r="T69" s="18"/>
    </row>
    <row r="70" spans="2:20" s="5" customFormat="1" ht="23.25" customHeight="1">
      <c r="B70" s="3" t="s">
        <v>163</v>
      </c>
      <c r="C70" s="80" t="s">
        <v>54</v>
      </c>
      <c r="D70" s="332">
        <v>145</v>
      </c>
      <c r="E70" s="287"/>
      <c r="F70" s="284"/>
      <c r="G70" s="332">
        <v>145</v>
      </c>
      <c r="H70" s="287"/>
      <c r="I70" s="284"/>
      <c r="J70" s="332">
        <v>196</v>
      </c>
      <c r="K70" s="287">
        <v>196</v>
      </c>
      <c r="L70" s="284">
        <v>196</v>
      </c>
      <c r="M70" s="283">
        <v>196</v>
      </c>
      <c r="N70" s="284">
        <v>196</v>
      </c>
      <c r="O70" s="283">
        <v>196</v>
      </c>
      <c r="P70" s="284">
        <v>196</v>
      </c>
      <c r="Q70" s="283">
        <v>196</v>
      </c>
      <c r="R70" s="287"/>
      <c r="S70" s="287"/>
      <c r="T70" s="284">
        <v>210</v>
      </c>
    </row>
    <row r="71" spans="2:20" s="5" customFormat="1" ht="23.25" customHeight="1">
      <c r="B71" s="3" t="s">
        <v>164</v>
      </c>
      <c r="C71" s="80" t="s">
        <v>11</v>
      </c>
      <c r="D71" s="332" t="s">
        <v>194</v>
      </c>
      <c r="E71" s="287" t="s">
        <v>52</v>
      </c>
      <c r="F71" s="284" t="s">
        <v>52</v>
      </c>
      <c r="G71" s="332" t="s">
        <v>194</v>
      </c>
      <c r="H71" s="287" t="s">
        <v>52</v>
      </c>
      <c r="I71" s="284" t="s">
        <v>52</v>
      </c>
      <c r="J71" s="332" t="s">
        <v>194</v>
      </c>
      <c r="K71" s="287" t="s">
        <v>52</v>
      </c>
      <c r="L71" s="284" t="s">
        <v>52</v>
      </c>
      <c r="M71" s="283" t="s">
        <v>194</v>
      </c>
      <c r="N71" s="284" t="s">
        <v>52</v>
      </c>
      <c r="O71" s="283" t="s">
        <v>194</v>
      </c>
      <c r="P71" s="284" t="s">
        <v>52</v>
      </c>
      <c r="Q71" s="283" t="s">
        <v>194</v>
      </c>
      <c r="R71" s="287"/>
      <c r="S71" s="287"/>
      <c r="T71" s="284" t="s">
        <v>52</v>
      </c>
    </row>
    <row r="72" spans="2:20" s="5" customFormat="1" ht="23.25" customHeight="1">
      <c r="B72" s="40" t="s">
        <v>165</v>
      </c>
      <c r="C72" s="68" t="s">
        <v>14</v>
      </c>
      <c r="D72" s="332">
        <v>5</v>
      </c>
      <c r="E72" s="287">
        <v>5</v>
      </c>
      <c r="F72" s="284">
        <v>5</v>
      </c>
      <c r="G72" s="332">
        <v>9</v>
      </c>
      <c r="H72" s="287">
        <v>9</v>
      </c>
      <c r="I72" s="284">
        <v>9</v>
      </c>
      <c r="J72" s="332">
        <v>7</v>
      </c>
      <c r="K72" s="287">
        <v>7</v>
      </c>
      <c r="L72" s="284">
        <v>7</v>
      </c>
      <c r="M72" s="283">
        <v>9</v>
      </c>
      <c r="N72" s="284">
        <v>9</v>
      </c>
      <c r="O72" s="283">
        <v>7</v>
      </c>
      <c r="P72" s="284">
        <v>7</v>
      </c>
      <c r="Q72" s="283">
        <v>9</v>
      </c>
      <c r="R72" s="287"/>
      <c r="S72" s="287"/>
      <c r="T72" s="284">
        <v>9</v>
      </c>
    </row>
    <row r="73" spans="2:20" s="5" customFormat="1" ht="23.25" customHeight="1">
      <c r="B73" s="40" t="s">
        <v>166</v>
      </c>
      <c r="C73" s="68" t="s">
        <v>14</v>
      </c>
      <c r="D73" s="75">
        <v>10.5</v>
      </c>
      <c r="E73" s="332">
        <v>11.8</v>
      </c>
      <c r="F73" s="284"/>
      <c r="G73" s="332">
        <v>15.8</v>
      </c>
      <c r="H73" s="287">
        <v>15.8</v>
      </c>
      <c r="I73" s="284">
        <v>15.8</v>
      </c>
      <c r="J73" s="332">
        <v>16.2</v>
      </c>
      <c r="K73" s="287">
        <v>16.2</v>
      </c>
      <c r="L73" s="284">
        <v>18.5</v>
      </c>
      <c r="M73" s="283">
        <v>17.600000000000001</v>
      </c>
      <c r="N73" s="284">
        <v>17.600000000000001</v>
      </c>
      <c r="O73" s="283">
        <v>15.2</v>
      </c>
      <c r="P73" s="284">
        <v>15.2</v>
      </c>
      <c r="Q73" s="283">
        <v>16.7</v>
      </c>
      <c r="R73" s="287"/>
      <c r="S73" s="287"/>
      <c r="T73" s="284" t="s">
        <v>86</v>
      </c>
    </row>
    <row r="74" spans="2:20" ht="23.25" customHeight="1">
      <c r="B74" s="22" t="s">
        <v>167</v>
      </c>
      <c r="C74" s="17"/>
      <c r="D74" s="21"/>
      <c r="E74" s="32"/>
      <c r="F74" s="18"/>
      <c r="G74" s="19"/>
      <c r="H74" s="21"/>
      <c r="I74" s="18"/>
      <c r="J74" s="19"/>
      <c r="K74" s="21"/>
      <c r="L74" s="18"/>
      <c r="M74" s="19"/>
      <c r="N74" s="18"/>
      <c r="O74" s="19"/>
      <c r="P74" s="18"/>
      <c r="Q74" s="19"/>
      <c r="R74" s="21"/>
      <c r="S74" s="17"/>
      <c r="T74" s="18"/>
    </row>
    <row r="75" spans="2:20" ht="23.25" customHeight="1">
      <c r="B75" s="3" t="s">
        <v>168</v>
      </c>
      <c r="C75" s="68" t="s">
        <v>4</v>
      </c>
      <c r="D75" s="10">
        <v>31.1</v>
      </c>
      <c r="E75" s="36">
        <v>37.5</v>
      </c>
      <c r="F75" s="33">
        <v>57.4</v>
      </c>
      <c r="G75" s="74">
        <v>60.2</v>
      </c>
      <c r="H75" s="75">
        <v>60.2</v>
      </c>
      <c r="I75" s="76">
        <v>79</v>
      </c>
      <c r="J75" s="74">
        <v>38.6</v>
      </c>
      <c r="K75" s="75">
        <v>64.3</v>
      </c>
      <c r="L75" s="76">
        <v>60.8</v>
      </c>
      <c r="M75" s="74">
        <v>80.099999999999994</v>
      </c>
      <c r="N75" s="76">
        <v>84</v>
      </c>
      <c r="O75" s="74">
        <v>68.7</v>
      </c>
      <c r="P75" s="76">
        <v>68.900000000000006</v>
      </c>
      <c r="Q75" s="74">
        <v>106</v>
      </c>
      <c r="R75" s="135"/>
      <c r="S75" s="138"/>
      <c r="T75" s="76">
        <v>132</v>
      </c>
    </row>
    <row r="76" spans="2:20" ht="23.25" customHeight="1">
      <c r="B76" s="3" t="s">
        <v>169</v>
      </c>
      <c r="C76" s="68" t="s">
        <v>4</v>
      </c>
      <c r="D76" s="70" t="s">
        <v>83</v>
      </c>
      <c r="E76" s="27" t="s">
        <v>83</v>
      </c>
      <c r="F76" s="76" t="s">
        <v>83</v>
      </c>
      <c r="G76" s="74" t="s">
        <v>83</v>
      </c>
      <c r="H76" s="75" t="s">
        <v>83</v>
      </c>
      <c r="I76" s="76" t="s">
        <v>83</v>
      </c>
      <c r="J76" s="74" t="s">
        <v>83</v>
      </c>
      <c r="K76" s="75" t="s">
        <v>83</v>
      </c>
      <c r="L76" s="76">
        <v>25.3</v>
      </c>
      <c r="M76" s="74" t="s">
        <v>83</v>
      </c>
      <c r="N76" s="76">
        <v>33.5</v>
      </c>
      <c r="O76" s="74" t="s">
        <v>83</v>
      </c>
      <c r="P76" s="76">
        <v>30.1</v>
      </c>
      <c r="Q76" s="74">
        <v>56</v>
      </c>
      <c r="R76" s="135"/>
      <c r="S76" s="138"/>
      <c r="T76" s="76">
        <v>57</v>
      </c>
    </row>
    <row r="77" spans="2:20" ht="23.25" customHeight="1">
      <c r="B77" s="88" t="s">
        <v>170</v>
      </c>
      <c r="C77" s="68" t="s">
        <v>4</v>
      </c>
      <c r="D77" s="70">
        <v>38.700000000000003</v>
      </c>
      <c r="E77" s="27">
        <v>44.1</v>
      </c>
      <c r="F77" s="76">
        <v>89</v>
      </c>
      <c r="G77" s="74">
        <v>74.3</v>
      </c>
      <c r="H77" s="75">
        <v>74.3</v>
      </c>
      <c r="I77" s="76">
        <v>102.1</v>
      </c>
      <c r="J77" s="74">
        <v>55.9</v>
      </c>
      <c r="K77" s="75">
        <v>99</v>
      </c>
      <c r="L77" s="76">
        <v>81.2</v>
      </c>
      <c r="M77" s="74">
        <v>122.6</v>
      </c>
      <c r="N77" s="76">
        <v>11.5</v>
      </c>
      <c r="O77" s="74">
        <v>110.5</v>
      </c>
      <c r="P77" s="76">
        <v>108.5</v>
      </c>
      <c r="Q77" s="74">
        <v>193</v>
      </c>
      <c r="R77" s="135"/>
      <c r="S77" s="138"/>
      <c r="T77" s="76">
        <v>248</v>
      </c>
    </row>
    <row r="78" spans="2:20" s="8" customFormat="1" ht="23.25" customHeight="1">
      <c r="B78" s="22" t="s">
        <v>173</v>
      </c>
      <c r="C78" s="17"/>
      <c r="D78" s="21"/>
      <c r="E78" s="32"/>
      <c r="F78" s="18"/>
      <c r="G78" s="19"/>
      <c r="H78" s="21"/>
      <c r="I78" s="18"/>
      <c r="J78" s="19"/>
      <c r="K78" s="21"/>
      <c r="L78" s="18"/>
      <c r="M78" s="19"/>
      <c r="N78" s="18"/>
      <c r="O78" s="19"/>
      <c r="P78" s="18"/>
      <c r="Q78" s="19"/>
      <c r="R78" s="21"/>
      <c r="S78" s="17"/>
      <c r="T78" s="18"/>
    </row>
    <row r="79" spans="2:20" s="8" customFormat="1" ht="23.25" customHeight="1">
      <c r="B79" s="88" t="s">
        <v>171</v>
      </c>
      <c r="C79" s="68" t="s">
        <v>1</v>
      </c>
      <c r="D79" s="120" t="s">
        <v>87</v>
      </c>
      <c r="E79" s="118" t="s">
        <v>88</v>
      </c>
      <c r="F79" s="128" t="s">
        <v>101</v>
      </c>
      <c r="G79" s="129" t="s">
        <v>89</v>
      </c>
      <c r="H79" s="130" t="s">
        <v>89</v>
      </c>
      <c r="I79" s="131" t="s">
        <v>90</v>
      </c>
      <c r="J79" s="129" t="s">
        <v>91</v>
      </c>
      <c r="K79" s="130" t="s">
        <v>91</v>
      </c>
      <c r="L79" s="131" t="s">
        <v>92</v>
      </c>
      <c r="M79" s="129" t="s">
        <v>93</v>
      </c>
      <c r="N79" s="131" t="s">
        <v>94</v>
      </c>
      <c r="O79" s="129" t="s">
        <v>102</v>
      </c>
      <c r="P79" s="131" t="s">
        <v>103</v>
      </c>
      <c r="Q79" s="129" t="s">
        <v>95</v>
      </c>
      <c r="R79" s="130" t="s">
        <v>95</v>
      </c>
      <c r="S79" s="151" t="s">
        <v>95</v>
      </c>
      <c r="T79" s="131" t="s">
        <v>96</v>
      </c>
    </row>
    <row r="80" spans="2:20" s="5" customFormat="1" ht="23.25" customHeight="1" thickBot="1">
      <c r="B80" s="159" t="s">
        <v>172</v>
      </c>
      <c r="C80" s="29" t="s">
        <v>8</v>
      </c>
      <c r="D80" s="12">
        <v>329</v>
      </c>
      <c r="E80" s="28">
        <v>385</v>
      </c>
      <c r="F80" s="34">
        <v>440</v>
      </c>
      <c r="G80" s="84">
        <v>500</v>
      </c>
      <c r="H80" s="85">
        <v>500</v>
      </c>
      <c r="I80" s="86">
        <v>470</v>
      </c>
      <c r="J80" s="84">
        <v>420</v>
      </c>
      <c r="K80" s="85">
        <v>577</v>
      </c>
      <c r="L80" s="86">
        <v>437</v>
      </c>
      <c r="M80" s="84">
        <v>662</v>
      </c>
      <c r="N80" s="86">
        <v>661</v>
      </c>
      <c r="O80" s="84">
        <v>464</v>
      </c>
      <c r="P80" s="86">
        <v>464</v>
      </c>
      <c r="Q80" s="84">
        <v>616</v>
      </c>
      <c r="R80" s="141">
        <v>616</v>
      </c>
      <c r="S80" s="149">
        <v>616</v>
      </c>
      <c r="T80" s="86">
        <v>643</v>
      </c>
    </row>
    <row r="81" spans="2:20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2:20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2:20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2:20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</sheetData>
  <mergeCells count="269">
    <mergeCell ref="E73:F73"/>
    <mergeCell ref="G73:I73"/>
    <mergeCell ref="J73:L73"/>
    <mergeCell ref="M73:N73"/>
    <mergeCell ref="O73:P73"/>
    <mergeCell ref="Q73:T73"/>
    <mergeCell ref="Q70:T70"/>
    <mergeCell ref="D72:F72"/>
    <mergeCell ref="G72:I72"/>
    <mergeCell ref="J72:L72"/>
    <mergeCell ref="M72:N72"/>
    <mergeCell ref="O72:P72"/>
    <mergeCell ref="Q72:T72"/>
    <mergeCell ref="D71:F71"/>
    <mergeCell ref="G71:I71"/>
    <mergeCell ref="J71:L71"/>
    <mergeCell ref="M71:N71"/>
    <mergeCell ref="O71:P71"/>
    <mergeCell ref="Q71:T71"/>
    <mergeCell ref="D70:F70"/>
    <mergeCell ref="G70:I70"/>
    <mergeCell ref="J70:L70"/>
    <mergeCell ref="M70:N70"/>
    <mergeCell ref="O70:P70"/>
    <mergeCell ref="G67:I67"/>
    <mergeCell ref="D67:F67"/>
    <mergeCell ref="Q68:T68"/>
    <mergeCell ref="O68:P68"/>
    <mergeCell ref="M68:N68"/>
    <mergeCell ref="J68:L68"/>
    <mergeCell ref="G68:I68"/>
    <mergeCell ref="E68:F68"/>
    <mergeCell ref="Q66:T66"/>
    <mergeCell ref="Q67:T67"/>
    <mergeCell ref="O67:P67"/>
    <mergeCell ref="M67:N67"/>
    <mergeCell ref="K67:L67"/>
    <mergeCell ref="D66:F66"/>
    <mergeCell ref="G66:I66"/>
    <mergeCell ref="J66:L66"/>
    <mergeCell ref="M66:N66"/>
    <mergeCell ref="O66:P66"/>
    <mergeCell ref="Q64:T64"/>
    <mergeCell ref="D65:F65"/>
    <mergeCell ref="G65:I65"/>
    <mergeCell ref="J65:L65"/>
    <mergeCell ref="M65:N65"/>
    <mergeCell ref="O65:P65"/>
    <mergeCell ref="Q65:T65"/>
    <mergeCell ref="D64:F64"/>
    <mergeCell ref="G64:I64"/>
    <mergeCell ref="J64:L64"/>
    <mergeCell ref="M64:N64"/>
    <mergeCell ref="O64:P64"/>
    <mergeCell ref="Q62:T62"/>
    <mergeCell ref="D63:F63"/>
    <mergeCell ref="G63:I63"/>
    <mergeCell ref="J63:L63"/>
    <mergeCell ref="M63:N63"/>
    <mergeCell ref="O63:P63"/>
    <mergeCell ref="Q63:T63"/>
    <mergeCell ref="D62:F62"/>
    <mergeCell ref="G62:I62"/>
    <mergeCell ref="J62:L62"/>
    <mergeCell ref="M62:N62"/>
    <mergeCell ref="O62:P62"/>
    <mergeCell ref="Q56:T56"/>
    <mergeCell ref="D58:E58"/>
    <mergeCell ref="D59:F59"/>
    <mergeCell ref="D60:F60"/>
    <mergeCell ref="G59:I59"/>
    <mergeCell ref="G60:I60"/>
    <mergeCell ref="O58:P58"/>
    <mergeCell ref="O59:P59"/>
    <mergeCell ref="O60:P60"/>
    <mergeCell ref="M58:N58"/>
    <mergeCell ref="M59:N59"/>
    <mergeCell ref="M60:N60"/>
    <mergeCell ref="J58:K58"/>
    <mergeCell ref="J59:L59"/>
    <mergeCell ref="J60:L60"/>
    <mergeCell ref="D56:F56"/>
    <mergeCell ref="G56:I56"/>
    <mergeCell ref="J56:L56"/>
    <mergeCell ref="M56:N56"/>
    <mergeCell ref="O56:P56"/>
    <mergeCell ref="R58:S58"/>
    <mergeCell ref="Q53:T53"/>
    <mergeCell ref="D54:F54"/>
    <mergeCell ref="G54:I54"/>
    <mergeCell ref="J54:L54"/>
    <mergeCell ref="M54:N54"/>
    <mergeCell ref="O54:P54"/>
    <mergeCell ref="Q54:T54"/>
    <mergeCell ref="D53:F53"/>
    <mergeCell ref="G53:I53"/>
    <mergeCell ref="J53:L53"/>
    <mergeCell ref="M53:N53"/>
    <mergeCell ref="O53:P53"/>
    <mergeCell ref="J45:L45"/>
    <mergeCell ref="J46:L46"/>
    <mergeCell ref="M43:N43"/>
    <mergeCell ref="M44:N44"/>
    <mergeCell ref="M45:N45"/>
    <mergeCell ref="M46:N46"/>
    <mergeCell ref="O51:P51"/>
    <mergeCell ref="Q51:T51"/>
    <mergeCell ref="D52:F52"/>
    <mergeCell ref="G52:I52"/>
    <mergeCell ref="J52:L52"/>
    <mergeCell ref="M52:N52"/>
    <mergeCell ref="O52:P52"/>
    <mergeCell ref="Q52:T52"/>
    <mergeCell ref="D48:F48"/>
    <mergeCell ref="D51:F51"/>
    <mergeCell ref="G51:I51"/>
    <mergeCell ref="J51:L51"/>
    <mergeCell ref="M51:N51"/>
    <mergeCell ref="Q48:T48"/>
    <mergeCell ref="O48:P48"/>
    <mergeCell ref="M48:N48"/>
    <mergeCell ref="J48:L48"/>
    <mergeCell ref="G48:I48"/>
    <mergeCell ref="D43:F43"/>
    <mergeCell ref="D44:F44"/>
    <mergeCell ref="D45:F45"/>
    <mergeCell ref="D46:F46"/>
    <mergeCell ref="G43:I43"/>
    <mergeCell ref="G44:I44"/>
    <mergeCell ref="G45:I45"/>
    <mergeCell ref="G46:I46"/>
    <mergeCell ref="Q42:T42"/>
    <mergeCell ref="O42:P42"/>
    <mergeCell ref="M42:N42"/>
    <mergeCell ref="D42:F42"/>
    <mergeCell ref="G42:I42"/>
    <mergeCell ref="J42:L42"/>
    <mergeCell ref="O43:P43"/>
    <mergeCell ref="O44:P44"/>
    <mergeCell ref="O45:P45"/>
    <mergeCell ref="O46:P46"/>
    <mergeCell ref="Q43:T43"/>
    <mergeCell ref="Q44:T44"/>
    <mergeCell ref="Q45:T45"/>
    <mergeCell ref="Q46:T46"/>
    <mergeCell ref="J43:L43"/>
    <mergeCell ref="J44:L44"/>
    <mergeCell ref="E30:F30"/>
    <mergeCell ref="G30:I30"/>
    <mergeCell ref="J30:L30"/>
    <mergeCell ref="M30:N30"/>
    <mergeCell ref="O30:P30"/>
    <mergeCell ref="E26:F26"/>
    <mergeCell ref="G26:I26"/>
    <mergeCell ref="J26:L26"/>
    <mergeCell ref="M26:N26"/>
    <mergeCell ref="O26:P26"/>
    <mergeCell ref="M29:N29"/>
    <mergeCell ref="M28:N28"/>
    <mergeCell ref="G29:I29"/>
    <mergeCell ref="G28:I28"/>
    <mergeCell ref="D29:F29"/>
    <mergeCell ref="D28:F28"/>
    <mergeCell ref="Q40:T40"/>
    <mergeCell ref="E40:F40"/>
    <mergeCell ref="G40:I40"/>
    <mergeCell ref="J40:L40"/>
    <mergeCell ref="M40:N40"/>
    <mergeCell ref="O40:P40"/>
    <mergeCell ref="E33:F33"/>
    <mergeCell ref="G33:I33"/>
    <mergeCell ref="J33:L33"/>
    <mergeCell ref="M33:N33"/>
    <mergeCell ref="O33:P33"/>
    <mergeCell ref="Q36:T36"/>
    <mergeCell ref="Q35:T35"/>
    <mergeCell ref="O36:P36"/>
    <mergeCell ref="O35:P35"/>
    <mergeCell ref="G39:I39"/>
    <mergeCell ref="G38:I38"/>
    <mergeCell ref="D39:F39"/>
    <mergeCell ref="D38:F38"/>
    <mergeCell ref="M38:N38"/>
    <mergeCell ref="J38:L38"/>
    <mergeCell ref="M39:N39"/>
    <mergeCell ref="J39:L39"/>
    <mergeCell ref="Q39:T39"/>
    <mergeCell ref="Q22:T22"/>
    <mergeCell ref="B2:T2"/>
    <mergeCell ref="B6:B8"/>
    <mergeCell ref="E15:F15"/>
    <mergeCell ref="G15:I15"/>
    <mergeCell ref="M15:N15"/>
    <mergeCell ref="O15:P15"/>
    <mergeCell ref="Q15:T15"/>
    <mergeCell ref="B10:B12"/>
    <mergeCell ref="O14:P14"/>
    <mergeCell ref="Q14:T14"/>
    <mergeCell ref="J14:L14"/>
    <mergeCell ref="J15:L15"/>
    <mergeCell ref="G14:I14"/>
    <mergeCell ref="M14:N14"/>
    <mergeCell ref="J22:L22"/>
    <mergeCell ref="J16:L16"/>
    <mergeCell ref="J17:L17"/>
    <mergeCell ref="J13:L13"/>
    <mergeCell ref="M13:N13"/>
    <mergeCell ref="D14:F14"/>
    <mergeCell ref="Q30:T30"/>
    <mergeCell ref="Q29:T29"/>
    <mergeCell ref="Q28:T28"/>
    <mergeCell ref="Q26:T26"/>
    <mergeCell ref="Q24:T24"/>
    <mergeCell ref="Q20:T20"/>
    <mergeCell ref="Q25:S25"/>
    <mergeCell ref="O16:P16"/>
    <mergeCell ref="O17:P17"/>
    <mergeCell ref="O18:P18"/>
    <mergeCell ref="O19:P19"/>
    <mergeCell ref="O20:P20"/>
    <mergeCell ref="O24:P24"/>
    <mergeCell ref="O25:P25"/>
    <mergeCell ref="O28:P28"/>
    <mergeCell ref="O29:P29"/>
    <mergeCell ref="B27:T27"/>
    <mergeCell ref="O21:P21"/>
    <mergeCell ref="Q21:T21"/>
    <mergeCell ref="E22:F22"/>
    <mergeCell ref="G22:I22"/>
    <mergeCell ref="M22:N22"/>
    <mergeCell ref="O22:P22"/>
    <mergeCell ref="D21:F21"/>
    <mergeCell ref="D25:F25"/>
    <mergeCell ref="D24:F24"/>
    <mergeCell ref="G16:I16"/>
    <mergeCell ref="G17:I17"/>
    <mergeCell ref="G18:I18"/>
    <mergeCell ref="G21:I21"/>
    <mergeCell ref="G24:I24"/>
    <mergeCell ref="G25:I25"/>
    <mergeCell ref="M25:N25"/>
    <mergeCell ref="M24:N24"/>
    <mergeCell ref="M21:N21"/>
    <mergeCell ref="M20:N20"/>
    <mergeCell ref="M18:N18"/>
    <mergeCell ref="M17:N17"/>
    <mergeCell ref="J25:L25"/>
    <mergeCell ref="J24:L24"/>
    <mergeCell ref="J21:L21"/>
    <mergeCell ref="J20:L20"/>
    <mergeCell ref="J19:K19"/>
    <mergeCell ref="J18:L18"/>
    <mergeCell ref="Q38:T38"/>
    <mergeCell ref="O39:P39"/>
    <mergeCell ref="O38:P38"/>
    <mergeCell ref="D32:F32"/>
    <mergeCell ref="G36:I36"/>
    <mergeCell ref="G35:I35"/>
    <mergeCell ref="D36:F36"/>
    <mergeCell ref="D35:F35"/>
    <mergeCell ref="M36:N36"/>
    <mergeCell ref="M35:N35"/>
    <mergeCell ref="J36:L36"/>
    <mergeCell ref="J35:L35"/>
    <mergeCell ref="Q32:T32"/>
    <mergeCell ref="O32:P32"/>
    <mergeCell ref="M32:N32"/>
    <mergeCell ref="J32:L32"/>
    <mergeCell ref="G32:I3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INDUSTRIAL</vt:lpstr>
      <vt:lpstr>GERADOR (60Hz)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2018-10-10T14:04:39Z</dcterms:modified>
</cp:coreProperties>
</file>